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65" firstSheet="8" activeTab="10"/>
  </bookViews>
  <sheets>
    <sheet name="2018废液" sheetId="1" r:id="rId1"/>
    <sheet name="2018月度统计" sheetId="2" r:id="rId2"/>
    <sheet name="2019废液 " sheetId="4" r:id="rId3"/>
    <sheet name="2019月度统计 " sheetId="5" r:id="rId4"/>
    <sheet name="2020废液  " sheetId="7" r:id="rId5"/>
    <sheet name="2020月度统计 " sheetId="8" r:id="rId6"/>
    <sheet name="2021废液  " sheetId="9" r:id="rId7"/>
    <sheet name="2021月度统计  " sheetId="10" r:id="rId8"/>
    <sheet name="2022废液   " sheetId="11" r:id="rId9"/>
    <sheet name="2022月度统计  " sheetId="12" r:id="rId10"/>
    <sheet name="2023废液   " sheetId="13" r:id="rId11"/>
    <sheet name="2023月度统计  " sheetId="14" r:id="rId12"/>
    <sheet name="空白表" sheetId="3" r:id="rId13"/>
    <sheet name="Sheet1" sheetId="6" r:id="rId14"/>
  </sheets>
  <calcPr calcId="144525"/>
</workbook>
</file>

<file path=xl/sharedStrings.xml><?xml version="1.0" encoding="utf-8"?>
<sst xmlns="http://schemas.openxmlformats.org/spreadsheetml/2006/main" count="2448" uniqueCount="52">
  <si>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单位（KG）</t>
    </r>
  </si>
  <si>
    <t>日期</t>
  </si>
  <si>
    <t>产生数量</t>
  </si>
  <si>
    <t>自行处置数量</t>
  </si>
  <si>
    <t>委托贮存、处理处置情况</t>
  </si>
  <si>
    <t>累计贮存数量</t>
  </si>
  <si>
    <t>备注</t>
  </si>
  <si>
    <t>填表人</t>
  </si>
  <si>
    <t>贮存数量</t>
  </si>
  <si>
    <t>利用数量</t>
  </si>
  <si>
    <t>处置数量</t>
  </si>
  <si>
    <t>方剑其</t>
  </si>
  <si>
    <t>合计</t>
  </si>
  <si>
    <t xml:space="preserve"> </t>
  </si>
  <si>
    <t xml:space="preserve">           </t>
  </si>
  <si>
    <t xml:space="preserve">                  </t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</si>
  <si>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2018</t>
    </r>
    <r>
      <rPr>
        <sz val="16"/>
        <color theme="1"/>
        <rFont val="仿宋_GB2312"/>
        <charset val="134"/>
      </rPr>
      <t>年）</t>
    </r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单位（KG）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</si>
  <si>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月份</t>
    </r>
  </si>
  <si>
    <r>
      <rPr>
        <sz val="12"/>
        <color theme="1"/>
        <rFont val="Times New Roman"/>
        <charset val="134"/>
      </rPr>
      <t>2月份</t>
    </r>
  </si>
  <si>
    <r>
      <rPr>
        <sz val="12"/>
        <color theme="1"/>
        <rFont val="Times New Roman"/>
        <charset val="134"/>
      </rPr>
      <t>3月份</t>
    </r>
  </si>
  <si>
    <r>
      <rPr>
        <sz val="12"/>
        <color theme="1"/>
        <rFont val="Times New Roman"/>
        <charset val="134"/>
      </rPr>
      <t>4月份</t>
    </r>
  </si>
  <si>
    <r>
      <rPr>
        <sz val="12"/>
        <color theme="1"/>
        <rFont val="Times New Roman"/>
        <charset val="134"/>
      </rPr>
      <t>5月份</t>
    </r>
  </si>
  <si>
    <r>
      <rPr>
        <sz val="12"/>
        <color theme="1"/>
        <rFont val="Times New Roman"/>
        <charset val="134"/>
      </rPr>
      <t>6月份</t>
    </r>
  </si>
  <si>
    <r>
      <rPr>
        <sz val="12"/>
        <color theme="1"/>
        <rFont val="Times New Roman"/>
        <charset val="134"/>
      </rPr>
      <t>7月份</t>
    </r>
  </si>
  <si>
    <r>
      <rPr>
        <sz val="12"/>
        <color theme="1"/>
        <rFont val="Times New Roman"/>
        <charset val="134"/>
      </rPr>
      <t>8月份</t>
    </r>
  </si>
  <si>
    <r>
      <rPr>
        <sz val="12"/>
        <color theme="1"/>
        <rFont val="Times New Roman"/>
        <charset val="134"/>
      </rPr>
      <t>9月份</t>
    </r>
  </si>
  <si>
    <r>
      <rPr>
        <sz val="12"/>
        <color theme="1"/>
        <rFont val="Times New Roman"/>
        <charset val="134"/>
      </rPr>
      <t>10月份</t>
    </r>
  </si>
  <si>
    <r>
      <rPr>
        <sz val="12"/>
        <color theme="1"/>
        <rFont val="Times New Roman"/>
        <charset val="134"/>
      </rPr>
      <t>11月份</t>
    </r>
  </si>
  <si>
    <r>
      <rPr>
        <sz val="12"/>
        <color theme="1"/>
        <rFont val="Times New Roman"/>
        <charset val="134"/>
      </rPr>
      <t>12月份</t>
    </r>
  </si>
  <si>
    <t>危废填报到1月底</t>
  </si>
  <si>
    <t>已填报</t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</si>
  <si>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废物管理记录表（</t>
    </r>
    <r>
      <rPr>
        <sz val="16"/>
        <color theme="1"/>
        <rFont val="Times New Roman"/>
        <charset val="134"/>
      </rPr>
      <t>2019</t>
    </r>
    <r>
      <rPr>
        <sz val="16"/>
        <color theme="1"/>
        <rFont val="仿宋_GB2312"/>
        <charset val="134"/>
      </rPr>
      <t>年）</t>
    </r>
    <r>
      <rPr>
        <sz val="16"/>
        <color theme="1"/>
        <rFont val="Times New Roman"/>
        <charset val="134"/>
      </rPr>
      <t xml:space="preserve"> 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单位（KG）</t>
    </r>
  </si>
  <si>
    <t>2018年</t>
  </si>
  <si>
    <t>454.18KG</t>
  </si>
  <si>
    <t xml:space="preserve">  </t>
  </si>
  <si>
    <t>诸美娟</t>
  </si>
  <si>
    <t>嘉兴市众源环境科技有限公司</t>
  </si>
  <si>
    <t>2020年度截至12月30日止清零</t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</si>
  <si>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废物管理记录表（</t>
    </r>
    <r>
      <rPr>
        <sz val="16"/>
        <color theme="1"/>
        <rFont val="Times New Roman"/>
        <charset val="134"/>
      </rPr>
      <t>2020</t>
    </r>
    <r>
      <rPr>
        <sz val="16"/>
        <color theme="1"/>
        <rFont val="仿宋_GB2312"/>
        <charset val="134"/>
      </rPr>
      <t>年）</t>
    </r>
    <r>
      <rPr>
        <sz val="16"/>
        <color theme="1"/>
        <rFont val="Times New Roman"/>
        <charset val="134"/>
      </rPr>
      <t xml:space="preserve"> 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单位（KG）</t>
    </r>
  </si>
  <si>
    <t>委托利用、处置情况</t>
  </si>
  <si>
    <t>委托利用数量</t>
  </si>
  <si>
    <t>委托处置数量</t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</si>
  <si>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(2021</t>
    </r>
    <r>
      <rPr>
        <sz val="16"/>
        <color theme="1"/>
        <rFont val="仿宋_GB2312"/>
        <charset val="134"/>
      </rPr>
      <t>年</t>
    </r>
    <r>
      <rPr>
        <sz val="16"/>
        <color theme="1"/>
        <rFont val="Times New Roman"/>
        <charset val="134"/>
      </rPr>
      <t xml:space="preserve">)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单位（KG）</t>
    </r>
  </si>
  <si>
    <t>诸美娟/方剑其</t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</si>
  <si>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(2022</t>
    </r>
    <r>
      <rPr>
        <sz val="16"/>
        <color theme="1"/>
        <rFont val="仿宋_GB2312"/>
        <charset val="134"/>
      </rPr>
      <t>年</t>
    </r>
    <r>
      <rPr>
        <sz val="16"/>
        <color theme="1"/>
        <rFont val="Times New Roman"/>
        <charset val="134"/>
      </rPr>
      <t xml:space="preserve">)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单位（KG）</t>
    </r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</si>
  <si>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(2023</t>
    </r>
    <r>
      <rPr>
        <sz val="16"/>
        <color theme="1"/>
        <rFont val="仿宋_GB2312"/>
        <charset val="134"/>
      </rPr>
      <t>年</t>
    </r>
    <r>
      <rPr>
        <sz val="16"/>
        <color theme="1"/>
        <rFont val="Times New Roman"/>
        <charset val="134"/>
      </rPr>
      <t xml:space="preserve">)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单位（KG）</t>
    </r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</si>
  <si>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                      </t>
    </r>
    <r>
      <rPr>
        <sz val="16"/>
        <color theme="1"/>
        <rFont val="方正小标宋简体"/>
        <charset val="134"/>
      </rPr>
      <t xml:space="preserve">           </t>
    </r>
    <r>
      <rPr>
        <sz val="12"/>
        <color theme="1"/>
        <rFont val="方正小标宋简体"/>
        <charset val="134"/>
      </rPr>
      <t>单位（KG）</t>
    </r>
  </si>
  <si>
    <t>废液</t>
  </si>
  <si>
    <t>累计库存</t>
  </si>
  <si>
    <t>17年</t>
  </si>
  <si>
    <t>18年</t>
  </si>
  <si>
    <t>19年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</si>
</sst>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6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aj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仿宋_GB2312"/>
      <charset val="134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9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22" applyNumberFormat="0" applyAlignment="0" applyProtection="0">
      <alignment vertical="center"/>
    </xf>
    <xf numFmtId="0" fontId="22" fillId="14" borderId="18" applyNumberFormat="0" applyAlignment="0" applyProtection="0">
      <alignment vertical="center"/>
    </xf>
    <xf numFmtId="0" fontId="23" fillId="15" borderId="2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58" fontId="4" fillId="0" borderId="10" xfId="0" applyNumberFormat="1" applyFont="1" applyBorder="1" applyAlignment="1">
      <alignment horizontal="center" vertical="center" wrapText="1"/>
    </xf>
    <xf numFmtId="176" fontId="0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58" fontId="5" fillId="0" borderId="13" xfId="0" applyNumberFormat="1" applyFont="1" applyBorder="1" applyAlignment="1">
      <alignment horizontal="center" vertical="center" wrapText="1"/>
    </xf>
    <xf numFmtId="176" fontId="0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58" fontId="5" fillId="0" borderId="10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58" fontId="6" fillId="0" borderId="10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177" fontId="8" fillId="0" borderId="0" xfId="0" applyNumberFormat="1" applyFont="1">
      <alignment vertical="center"/>
    </xf>
    <xf numFmtId="58" fontId="0" fillId="0" borderId="0" xfId="0" applyNumberFormat="1">
      <alignment vertical="center"/>
    </xf>
    <xf numFmtId="0" fontId="1" fillId="2" borderId="0" xfId="0" applyFont="1" applyFill="1">
      <alignment vertical="center"/>
    </xf>
    <xf numFmtId="176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58" fontId="4" fillId="2" borderId="13" xfId="0" applyNumberFormat="1" applyFont="1" applyFill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0" fillId="0" borderId="14" xfId="0" applyNumberFormat="1" applyFont="1" applyFill="1" applyBorder="1" applyAlignment="1">
      <alignment horizontal="center" vertical="center"/>
    </xf>
    <xf numFmtId="176" fontId="0" fillId="0" borderId="15" xfId="0" applyNumberFormat="1" applyFont="1" applyFill="1" applyBorder="1" applyAlignment="1">
      <alignment horizontal="center" vertical="center"/>
    </xf>
    <xf numFmtId="0" fontId="0" fillId="2" borderId="10" xfId="0" applyFont="1" applyFill="1" applyBorder="1">
      <alignment vertical="center"/>
    </xf>
    <xf numFmtId="176" fontId="0" fillId="2" borderId="14" xfId="0" applyNumberFormat="1" applyFill="1" applyBorder="1" applyAlignment="1">
      <alignment horizontal="center" vertical="center"/>
    </xf>
    <xf numFmtId="176" fontId="0" fillId="0" borderId="16" xfId="0" applyNumberFormat="1" applyFont="1" applyFill="1" applyBorder="1" applyAlignment="1">
      <alignment horizontal="center" vertical="center"/>
    </xf>
    <xf numFmtId="176" fontId="0" fillId="0" borderId="17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76" fontId="0" fillId="2" borderId="10" xfId="0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58" fontId="4" fillId="2" borderId="10" xfId="0" applyNumberFormat="1" applyFont="1" applyFill="1" applyBorder="1" applyAlignment="1">
      <alignment horizontal="center" vertical="center" wrapText="1"/>
    </xf>
    <xf numFmtId="176" fontId="0" fillId="0" borderId="10" xfId="0" applyNumberFormat="1" applyFont="1" applyFill="1" applyBorder="1" applyAlignment="1">
      <alignment horizontal="center" vertical="center"/>
    </xf>
    <xf numFmtId="176" fontId="1" fillId="2" borderId="10" xfId="0" applyNumberFormat="1" applyFont="1" applyFill="1" applyBorder="1" applyAlignment="1">
      <alignment horizontal="center" vertical="center"/>
    </xf>
    <xf numFmtId="177" fontId="8" fillId="2" borderId="0" xfId="0" applyNumberFormat="1" applyFont="1" applyFill="1">
      <alignment vertical="center"/>
    </xf>
    <xf numFmtId="0" fontId="6" fillId="0" borderId="0" xfId="0" applyFont="1" applyBorder="1" applyAlignment="1">
      <alignment horizontal="center" vertical="center" wrapText="1"/>
    </xf>
    <xf numFmtId="0" fontId="0" fillId="0" borderId="10" xfId="0" applyFont="1" applyBorder="1">
      <alignment vertical="center"/>
    </xf>
    <xf numFmtId="176" fontId="1" fillId="2" borderId="10" xfId="0" applyNumberFormat="1" applyFont="1" applyFill="1" applyBorder="1" applyAlignment="1">
      <alignment horizontal="right" vertical="center"/>
    </xf>
    <xf numFmtId="176" fontId="0" fillId="0" borderId="16" xfId="0" applyNumberFormat="1" applyBorder="1" applyAlignment="1">
      <alignment horizontal="center" vertical="center"/>
    </xf>
    <xf numFmtId="176" fontId="0" fillId="2" borderId="10" xfId="0" applyNumberFormat="1" applyFill="1" applyBorder="1" applyAlignment="1">
      <alignment horizontal="center" vertical="center"/>
    </xf>
    <xf numFmtId="176" fontId="0" fillId="2" borderId="14" xfId="0" applyNumberFormat="1" applyFont="1" applyFill="1" applyBorder="1" applyAlignment="1">
      <alignment horizontal="center" vertical="center"/>
    </xf>
    <xf numFmtId="176" fontId="0" fillId="2" borderId="15" xfId="0" applyNumberFormat="1" applyFont="1" applyFill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2" borderId="16" xfId="0" applyNumberFormat="1" applyFill="1" applyBorder="1" applyAlignment="1">
      <alignment horizontal="center" vertical="center"/>
    </xf>
    <xf numFmtId="176" fontId="1" fillId="3" borderId="10" xfId="0" applyNumberFormat="1" applyFont="1" applyFill="1" applyBorder="1" applyAlignment="1">
      <alignment horizontal="right" vertical="center"/>
    </xf>
    <xf numFmtId="176" fontId="0" fillId="2" borderId="17" xfId="0" applyNumberFormat="1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176" fontId="0" fillId="2" borderId="10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 wrapText="1"/>
    </xf>
    <xf numFmtId="176" fontId="0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58" fontId="4" fillId="3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6" fontId="4" fillId="3" borderId="10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58" fontId="4" fillId="4" borderId="10" xfId="0" applyNumberFormat="1" applyFont="1" applyFill="1" applyBorder="1" applyAlignment="1">
      <alignment horizontal="center" vertical="center" wrapText="1"/>
    </xf>
    <xf numFmtId="176" fontId="0" fillId="4" borderId="16" xfId="0" applyNumberFormat="1" applyFill="1" applyBorder="1" applyAlignment="1">
      <alignment horizontal="center" vertical="center"/>
    </xf>
    <xf numFmtId="0" fontId="0" fillId="4" borderId="10" xfId="0" applyFont="1" applyFill="1" applyBorder="1">
      <alignment vertical="center"/>
    </xf>
    <xf numFmtId="177" fontId="0" fillId="4" borderId="10" xfId="0" applyNumberFormat="1" applyFont="1" applyFill="1" applyBorder="1">
      <alignment vertical="center"/>
    </xf>
    <xf numFmtId="176" fontId="4" fillId="4" borderId="10" xfId="0" applyNumberFormat="1" applyFont="1" applyFill="1" applyBorder="1" applyAlignment="1">
      <alignment horizontal="center" vertical="center" wrapText="1"/>
    </xf>
    <xf numFmtId="177" fontId="0" fillId="3" borderId="10" xfId="0" applyNumberForma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177" fontId="0" fillId="0" borderId="15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40</xdr:row>
      <xdr:rowOff>22860</xdr:rowOff>
    </xdr:from>
    <xdr:to>
      <xdr:col>7</xdr:col>
      <xdr:colOff>2025015</xdr:colOff>
      <xdr:row>44</xdr:row>
      <xdr:rowOff>76200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357110"/>
          <a:ext cx="6844665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40</xdr:row>
      <xdr:rowOff>22860</xdr:rowOff>
    </xdr:from>
    <xdr:to>
      <xdr:col>6</xdr:col>
      <xdr:colOff>1243965</xdr:colOff>
      <xdr:row>44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80960"/>
          <a:ext cx="685419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40</xdr:row>
      <xdr:rowOff>22860</xdr:rowOff>
    </xdr:from>
    <xdr:to>
      <xdr:col>6</xdr:col>
      <xdr:colOff>1243965</xdr:colOff>
      <xdr:row>44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8900160"/>
          <a:ext cx="685419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40</xdr:row>
      <xdr:rowOff>22860</xdr:rowOff>
    </xdr:from>
    <xdr:to>
      <xdr:col>6</xdr:col>
      <xdr:colOff>1243965</xdr:colOff>
      <xdr:row>44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8547735"/>
          <a:ext cx="685419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4"/>
  <sheetViews>
    <sheetView workbookViewId="0">
      <pane ySplit="3" topLeftCell="A4" activePane="bottomLeft" state="frozen"/>
      <selection/>
      <selection pane="bottomLeft" activeCell="G4" sqref="G4"/>
    </sheetView>
  </sheetViews>
  <sheetFormatPr defaultColWidth="9" defaultRowHeight="13.5"/>
  <cols>
    <col min="1" max="1" width="11.5" style="2" customWidth="1"/>
    <col min="2" max="2" width="12.625" style="3" customWidth="1"/>
    <col min="3" max="6" width="12.625" customWidth="1"/>
    <col min="7" max="7" width="12.625" style="3" customWidth="1"/>
    <col min="8" max="8" width="24.875" customWidth="1"/>
    <col min="9" max="9" width="15.625" customWidth="1"/>
  </cols>
  <sheetData>
    <row r="1" ht="20.2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4.25" spans="1:9">
      <c r="A2" s="41" t="s">
        <v>1</v>
      </c>
      <c r="B2" s="77" t="s">
        <v>2</v>
      </c>
      <c r="C2" s="41" t="s">
        <v>3</v>
      </c>
      <c r="D2" s="41" t="s">
        <v>4</v>
      </c>
      <c r="E2" s="41"/>
      <c r="F2" s="41"/>
      <c r="G2" s="77" t="s">
        <v>5</v>
      </c>
      <c r="H2" s="41" t="s">
        <v>6</v>
      </c>
      <c r="I2" s="41" t="s">
        <v>7</v>
      </c>
    </row>
    <row r="3" ht="14.25" spans="1:9">
      <c r="A3" s="41"/>
      <c r="B3" s="77"/>
      <c r="C3" s="41"/>
      <c r="D3" s="41" t="s">
        <v>8</v>
      </c>
      <c r="E3" s="41" t="s">
        <v>9</v>
      </c>
      <c r="F3" s="41" t="s">
        <v>10</v>
      </c>
      <c r="G3" s="77"/>
      <c r="H3" s="41"/>
      <c r="I3" s="41"/>
    </row>
    <row r="4" ht="16.5" customHeight="1" spans="1:9">
      <c r="A4" s="16">
        <v>43101</v>
      </c>
      <c r="B4" s="17">
        <v>0.27</v>
      </c>
      <c r="C4" s="18"/>
      <c r="D4" s="18"/>
      <c r="E4" s="18"/>
      <c r="F4" s="18"/>
      <c r="G4" s="19">
        <f>B4+130.24+10.13</f>
        <v>140.64</v>
      </c>
      <c r="H4" s="18"/>
      <c r="I4" s="22" t="s">
        <v>11</v>
      </c>
    </row>
    <row r="5" ht="15.75" spans="1:9">
      <c r="A5" s="16">
        <v>43102</v>
      </c>
      <c r="B5" s="17">
        <v>0.23</v>
      </c>
      <c r="C5" s="18"/>
      <c r="D5" s="18"/>
      <c r="E5" s="18"/>
      <c r="F5" s="18"/>
      <c r="G5" s="19">
        <f>B5+G4</f>
        <v>140.87</v>
      </c>
      <c r="H5" s="18"/>
      <c r="I5" s="22" t="s">
        <v>11</v>
      </c>
    </row>
    <row r="6" ht="15.75" spans="1:9">
      <c r="A6" s="16">
        <v>43103</v>
      </c>
      <c r="B6" s="17">
        <v>1.2</v>
      </c>
      <c r="C6" s="18"/>
      <c r="D6" s="18"/>
      <c r="E6" s="18"/>
      <c r="F6" s="18"/>
      <c r="G6" s="19">
        <f t="shared" ref="G6:G34" si="0">B6+G5</f>
        <v>142.07</v>
      </c>
      <c r="H6" s="18"/>
      <c r="I6" s="22" t="s">
        <v>11</v>
      </c>
    </row>
    <row r="7" ht="15.75" spans="1:9">
      <c r="A7" s="16">
        <v>43104</v>
      </c>
      <c r="B7" s="17">
        <v>1.5</v>
      </c>
      <c r="C7" s="18"/>
      <c r="D7" s="18"/>
      <c r="E7" s="18"/>
      <c r="F7" s="18"/>
      <c r="G7" s="19">
        <f t="shared" si="0"/>
        <v>143.57</v>
      </c>
      <c r="H7" s="18"/>
      <c r="I7" s="22" t="s">
        <v>11</v>
      </c>
    </row>
    <row r="8" ht="15.75" spans="1:9">
      <c r="A8" s="16">
        <v>43105</v>
      </c>
      <c r="B8" s="17">
        <v>0.24</v>
      </c>
      <c r="C8" s="18"/>
      <c r="D8" s="18"/>
      <c r="E8" s="18"/>
      <c r="F8" s="18"/>
      <c r="G8" s="19">
        <f t="shared" si="0"/>
        <v>143.81</v>
      </c>
      <c r="H8" s="18"/>
      <c r="I8" s="22" t="s">
        <v>11</v>
      </c>
    </row>
    <row r="9" ht="15.75" spans="1:9">
      <c r="A9" s="16">
        <v>43106</v>
      </c>
      <c r="B9" s="17">
        <v>0.2</v>
      </c>
      <c r="C9" s="18"/>
      <c r="D9" s="18"/>
      <c r="E9" s="18"/>
      <c r="F9" s="18"/>
      <c r="G9" s="19">
        <f t="shared" si="0"/>
        <v>144.01</v>
      </c>
      <c r="H9" s="18"/>
      <c r="I9" s="22" t="s">
        <v>11</v>
      </c>
    </row>
    <row r="10" ht="15.75" spans="1:9">
      <c r="A10" s="16">
        <v>43107</v>
      </c>
      <c r="B10" s="17">
        <v>0.19</v>
      </c>
      <c r="C10" s="18"/>
      <c r="D10" s="18"/>
      <c r="E10" s="18"/>
      <c r="F10" s="18"/>
      <c r="G10" s="19">
        <f t="shared" si="0"/>
        <v>144.2</v>
      </c>
      <c r="H10" s="18"/>
      <c r="I10" s="22" t="s">
        <v>11</v>
      </c>
    </row>
    <row r="11" ht="15.75" spans="1:9">
      <c r="A11" s="16">
        <v>43108</v>
      </c>
      <c r="B11" s="17">
        <v>0.3</v>
      </c>
      <c r="C11" s="18"/>
      <c r="D11" s="18"/>
      <c r="E11" s="18"/>
      <c r="F11" s="18"/>
      <c r="G11" s="19">
        <f t="shared" si="0"/>
        <v>144.5</v>
      </c>
      <c r="H11" s="18"/>
      <c r="I11" s="22" t="s">
        <v>11</v>
      </c>
    </row>
    <row r="12" ht="15.75" spans="1:9">
      <c r="A12" s="16">
        <v>43109</v>
      </c>
      <c r="B12" s="17">
        <v>0.21</v>
      </c>
      <c r="C12" s="18"/>
      <c r="D12" s="18"/>
      <c r="E12" s="18"/>
      <c r="F12" s="18"/>
      <c r="G12" s="19">
        <f t="shared" si="0"/>
        <v>144.71</v>
      </c>
      <c r="H12" s="18"/>
      <c r="I12" s="22" t="s">
        <v>11</v>
      </c>
    </row>
    <row r="13" ht="15.75" spans="1:9">
      <c r="A13" s="16">
        <v>43110</v>
      </c>
      <c r="B13" s="17">
        <v>0.18</v>
      </c>
      <c r="C13" s="18"/>
      <c r="D13" s="18"/>
      <c r="E13" s="18"/>
      <c r="F13" s="18"/>
      <c r="G13" s="19">
        <f t="shared" si="0"/>
        <v>144.89</v>
      </c>
      <c r="H13" s="18"/>
      <c r="I13" s="22" t="s">
        <v>11</v>
      </c>
    </row>
    <row r="14" ht="15.75" spans="1:9">
      <c r="A14" s="16">
        <v>43111</v>
      </c>
      <c r="B14" s="17">
        <v>1.6</v>
      </c>
      <c r="C14" s="18"/>
      <c r="D14" s="18"/>
      <c r="E14" s="18"/>
      <c r="F14" s="18"/>
      <c r="G14" s="19">
        <f t="shared" si="0"/>
        <v>146.49</v>
      </c>
      <c r="H14" s="18"/>
      <c r="I14" s="22" t="s">
        <v>11</v>
      </c>
    </row>
    <row r="15" ht="15.75" spans="1:9">
      <c r="A15" s="16">
        <v>43112</v>
      </c>
      <c r="B15" s="17">
        <v>0.2</v>
      </c>
      <c r="C15" s="18"/>
      <c r="D15" s="18"/>
      <c r="E15" s="18"/>
      <c r="F15" s="18"/>
      <c r="G15" s="19">
        <f t="shared" si="0"/>
        <v>146.69</v>
      </c>
      <c r="H15" s="18"/>
      <c r="I15" s="22" t="s">
        <v>11</v>
      </c>
    </row>
    <row r="16" ht="15.75" spans="1:9">
      <c r="A16" s="16">
        <v>43113</v>
      </c>
      <c r="B16" s="17">
        <v>0.19</v>
      </c>
      <c r="C16" s="18"/>
      <c r="D16" s="18"/>
      <c r="E16" s="18"/>
      <c r="F16" s="18"/>
      <c r="G16" s="19">
        <f t="shared" si="0"/>
        <v>146.88</v>
      </c>
      <c r="H16" s="18"/>
      <c r="I16" s="22" t="s">
        <v>11</v>
      </c>
    </row>
    <row r="17" ht="15.75" spans="1:9">
      <c r="A17" s="16">
        <v>43114</v>
      </c>
      <c r="B17" s="17">
        <v>0.2</v>
      </c>
      <c r="C17" s="18"/>
      <c r="D17" s="18"/>
      <c r="E17" s="18"/>
      <c r="F17" s="18"/>
      <c r="G17" s="19">
        <f t="shared" si="0"/>
        <v>147.08</v>
      </c>
      <c r="H17" s="18"/>
      <c r="I17" s="22" t="s">
        <v>11</v>
      </c>
    </row>
    <row r="18" ht="15.75" spans="1:9">
      <c r="A18" s="16">
        <v>43115</v>
      </c>
      <c r="B18" s="17">
        <v>0.24</v>
      </c>
      <c r="C18" s="18"/>
      <c r="D18" s="18"/>
      <c r="E18" s="18"/>
      <c r="F18" s="18"/>
      <c r="G18" s="19">
        <f t="shared" si="0"/>
        <v>147.32</v>
      </c>
      <c r="H18" s="18"/>
      <c r="I18" s="22" t="s">
        <v>11</v>
      </c>
    </row>
    <row r="19" ht="15.75" spans="1:9">
      <c r="A19" s="16">
        <v>43116</v>
      </c>
      <c r="B19" s="17">
        <v>0.21</v>
      </c>
      <c r="C19" s="18"/>
      <c r="D19" s="18"/>
      <c r="E19" s="18"/>
      <c r="F19" s="18"/>
      <c r="G19" s="19">
        <f t="shared" si="0"/>
        <v>147.53</v>
      </c>
      <c r="H19" s="18"/>
      <c r="I19" s="22" t="s">
        <v>11</v>
      </c>
    </row>
    <row r="20" ht="15.75" spans="1:9">
      <c r="A20" s="16">
        <v>43117</v>
      </c>
      <c r="B20" s="17">
        <v>0.2</v>
      </c>
      <c r="C20" s="18"/>
      <c r="D20" s="18"/>
      <c r="E20" s="18"/>
      <c r="F20" s="18"/>
      <c r="G20" s="19">
        <f t="shared" si="0"/>
        <v>147.73</v>
      </c>
      <c r="H20" s="18"/>
      <c r="I20" s="22" t="s">
        <v>11</v>
      </c>
    </row>
    <row r="21" ht="15.75" spans="1:9">
      <c r="A21" s="16">
        <v>43118</v>
      </c>
      <c r="B21" s="17">
        <v>1.56</v>
      </c>
      <c r="C21" s="18"/>
      <c r="D21" s="18"/>
      <c r="E21" s="18"/>
      <c r="F21" s="18"/>
      <c r="G21" s="19">
        <f t="shared" si="0"/>
        <v>149.29</v>
      </c>
      <c r="H21" s="18"/>
      <c r="I21" s="22" t="s">
        <v>11</v>
      </c>
    </row>
    <row r="22" ht="14.25" spans="1:10">
      <c r="A22" s="16">
        <v>43119</v>
      </c>
      <c r="B22" s="78">
        <v>0.2</v>
      </c>
      <c r="C22" s="63"/>
      <c r="D22" s="63"/>
      <c r="E22" s="63"/>
      <c r="F22" s="63"/>
      <c r="G22" s="19">
        <f t="shared" si="0"/>
        <v>149.49</v>
      </c>
      <c r="H22" s="63"/>
      <c r="I22" s="22" t="s">
        <v>11</v>
      </c>
      <c r="J22" s="62"/>
    </row>
    <row r="23" ht="14.25" spans="1:9">
      <c r="A23" s="16">
        <v>43120</v>
      </c>
      <c r="B23" s="78">
        <v>0.2</v>
      </c>
      <c r="C23" s="63"/>
      <c r="D23" s="63"/>
      <c r="E23" s="63"/>
      <c r="F23" s="63"/>
      <c r="G23" s="19">
        <f t="shared" si="0"/>
        <v>149.69</v>
      </c>
      <c r="H23" s="63"/>
      <c r="I23" s="22" t="s">
        <v>11</v>
      </c>
    </row>
    <row r="24" ht="14.25" spans="1:9">
      <c r="A24" s="16">
        <v>43121</v>
      </c>
      <c r="B24" s="78">
        <v>0.25</v>
      </c>
      <c r="C24" s="63"/>
      <c r="D24" s="63"/>
      <c r="E24" s="63"/>
      <c r="F24" s="63"/>
      <c r="G24" s="19">
        <f t="shared" si="0"/>
        <v>149.94</v>
      </c>
      <c r="H24" s="63"/>
      <c r="I24" s="22" t="s">
        <v>11</v>
      </c>
    </row>
    <row r="25" ht="14.25" spans="1:9">
      <c r="A25" s="16">
        <v>43122</v>
      </c>
      <c r="B25" s="78">
        <v>1.5</v>
      </c>
      <c r="C25" s="63"/>
      <c r="D25" s="63"/>
      <c r="E25" s="63"/>
      <c r="F25" s="63"/>
      <c r="G25" s="19">
        <f t="shared" si="0"/>
        <v>151.44</v>
      </c>
      <c r="H25" s="63"/>
      <c r="I25" s="22" t="s">
        <v>11</v>
      </c>
    </row>
    <row r="26" ht="14.25" spans="1:9">
      <c r="A26" s="16">
        <v>43123</v>
      </c>
      <c r="B26" s="78">
        <v>1.91</v>
      </c>
      <c r="C26" s="63"/>
      <c r="D26" s="63"/>
      <c r="E26" s="63"/>
      <c r="F26" s="63"/>
      <c r="G26" s="19">
        <f t="shared" si="0"/>
        <v>153.35</v>
      </c>
      <c r="H26" s="63"/>
      <c r="I26" s="22" t="s">
        <v>11</v>
      </c>
    </row>
    <row r="27" ht="14.25" spans="1:9">
      <c r="A27" s="16">
        <v>43124</v>
      </c>
      <c r="B27" s="78">
        <v>3.57</v>
      </c>
      <c r="C27" s="63"/>
      <c r="D27" s="63"/>
      <c r="E27" s="63"/>
      <c r="F27" s="63"/>
      <c r="G27" s="19">
        <f t="shared" si="0"/>
        <v>156.92</v>
      </c>
      <c r="H27" s="63"/>
      <c r="I27" s="22" t="s">
        <v>11</v>
      </c>
    </row>
    <row r="28" ht="14.25" spans="1:9">
      <c r="A28" s="16">
        <v>43125</v>
      </c>
      <c r="B28" s="78">
        <v>7.9</v>
      </c>
      <c r="C28" s="63"/>
      <c r="D28" s="63"/>
      <c r="E28" s="63"/>
      <c r="F28" s="63"/>
      <c r="G28" s="19">
        <f t="shared" si="0"/>
        <v>164.82</v>
      </c>
      <c r="H28" s="63"/>
      <c r="I28" s="22" t="s">
        <v>11</v>
      </c>
    </row>
    <row r="29" ht="14.25" spans="1:9">
      <c r="A29" s="16">
        <v>43126</v>
      </c>
      <c r="B29" s="78">
        <v>3.7</v>
      </c>
      <c r="C29" s="63"/>
      <c r="D29" s="63"/>
      <c r="E29" s="63"/>
      <c r="F29" s="63"/>
      <c r="G29" s="19">
        <f t="shared" si="0"/>
        <v>168.52</v>
      </c>
      <c r="H29" s="63"/>
      <c r="I29" s="22" t="s">
        <v>11</v>
      </c>
    </row>
    <row r="30" ht="14.25" spans="1:9">
      <c r="A30" s="16">
        <v>43127</v>
      </c>
      <c r="B30" s="78">
        <v>3.64</v>
      </c>
      <c r="C30" s="63"/>
      <c r="D30" s="63"/>
      <c r="E30" s="63"/>
      <c r="F30" s="63"/>
      <c r="G30" s="19">
        <f t="shared" si="0"/>
        <v>172.16</v>
      </c>
      <c r="H30" s="63"/>
      <c r="I30" s="22" t="s">
        <v>11</v>
      </c>
    </row>
    <row r="31" ht="14.25" spans="1:9">
      <c r="A31" s="16">
        <v>43128</v>
      </c>
      <c r="B31" s="78">
        <v>3.3</v>
      </c>
      <c r="C31" s="63"/>
      <c r="D31" s="63"/>
      <c r="E31" s="63"/>
      <c r="F31" s="63"/>
      <c r="G31" s="19">
        <f t="shared" si="0"/>
        <v>175.46</v>
      </c>
      <c r="H31" s="63"/>
      <c r="I31" s="22" t="s">
        <v>11</v>
      </c>
    </row>
    <row r="32" ht="14.25" spans="1:9">
      <c r="A32" s="16">
        <v>43129</v>
      </c>
      <c r="B32" s="78">
        <v>3.45</v>
      </c>
      <c r="C32" s="63"/>
      <c r="D32" s="63"/>
      <c r="E32" s="63"/>
      <c r="F32" s="63"/>
      <c r="G32" s="19">
        <f t="shared" si="0"/>
        <v>178.91</v>
      </c>
      <c r="H32" s="63"/>
      <c r="I32" s="22" t="s">
        <v>11</v>
      </c>
    </row>
    <row r="33" ht="14.25" spans="1:9">
      <c r="A33" s="16">
        <v>43130</v>
      </c>
      <c r="B33" s="78">
        <v>3.14</v>
      </c>
      <c r="C33" s="63"/>
      <c r="D33" s="63"/>
      <c r="E33" s="63"/>
      <c r="F33" s="63"/>
      <c r="G33" s="19">
        <f t="shared" si="0"/>
        <v>182.05</v>
      </c>
      <c r="H33" s="63"/>
      <c r="I33" s="22" t="s">
        <v>11</v>
      </c>
    </row>
    <row r="34" ht="14.25" spans="1:9">
      <c r="A34" s="16">
        <v>43131</v>
      </c>
      <c r="B34" s="78">
        <v>3.1</v>
      </c>
      <c r="C34" s="63"/>
      <c r="D34" s="63"/>
      <c r="E34" s="63"/>
      <c r="F34" s="63"/>
      <c r="G34" s="19">
        <f t="shared" si="0"/>
        <v>185.15</v>
      </c>
      <c r="H34" s="63"/>
      <c r="I34" s="22" t="s">
        <v>11</v>
      </c>
    </row>
    <row r="35" ht="15.75" spans="1:9">
      <c r="A35" s="79" t="s">
        <v>12</v>
      </c>
      <c r="B35" s="78">
        <f>SUM(B4:B34)</f>
        <v>44.78</v>
      </c>
      <c r="C35" s="63"/>
      <c r="D35" s="63"/>
      <c r="E35" s="63"/>
      <c r="F35" s="63"/>
      <c r="G35" s="80">
        <v>185.15</v>
      </c>
      <c r="H35" s="18"/>
      <c r="I35" s="63"/>
    </row>
    <row r="36" ht="15.75" spans="1:9">
      <c r="A36" s="16">
        <v>43132</v>
      </c>
      <c r="B36" s="17">
        <v>2.94</v>
      </c>
      <c r="C36" s="18"/>
      <c r="D36" s="18"/>
      <c r="E36" s="18"/>
      <c r="F36" s="18"/>
      <c r="G36" s="19">
        <f>B36+185.15</f>
        <v>188.09</v>
      </c>
      <c r="H36" s="18"/>
      <c r="I36" s="22" t="s">
        <v>11</v>
      </c>
    </row>
    <row r="37" ht="15.75" spans="1:9">
      <c r="A37" s="16">
        <v>43133</v>
      </c>
      <c r="B37" s="17">
        <v>3.97</v>
      </c>
      <c r="C37" s="18"/>
      <c r="D37" s="18"/>
      <c r="E37" s="18"/>
      <c r="F37" s="18"/>
      <c r="G37" s="19">
        <f>B37+G36</f>
        <v>192.06</v>
      </c>
      <c r="H37" s="18"/>
      <c r="I37" s="22" t="s">
        <v>11</v>
      </c>
    </row>
    <row r="38" ht="15.75" spans="1:9">
      <c r="A38" s="16">
        <v>43134</v>
      </c>
      <c r="B38" s="17">
        <v>2.94</v>
      </c>
      <c r="C38" s="18"/>
      <c r="D38" s="18"/>
      <c r="E38" s="18"/>
      <c r="F38" s="18"/>
      <c r="G38" s="19">
        <f t="shared" ref="G38:G63" si="1">B38+G37</f>
        <v>195</v>
      </c>
      <c r="H38" s="18"/>
      <c r="I38" s="22" t="s">
        <v>11</v>
      </c>
    </row>
    <row r="39" ht="15.75" spans="1:9">
      <c r="A39" s="16">
        <v>43135</v>
      </c>
      <c r="B39" s="17">
        <v>2.83</v>
      </c>
      <c r="C39" s="18"/>
      <c r="D39" s="18"/>
      <c r="E39" s="18"/>
      <c r="F39" s="18"/>
      <c r="G39" s="19">
        <f t="shared" si="1"/>
        <v>197.83</v>
      </c>
      <c r="H39" s="18"/>
      <c r="I39" s="22" t="s">
        <v>11</v>
      </c>
    </row>
    <row r="40" ht="15.75" spans="1:9">
      <c r="A40" s="16">
        <v>43136</v>
      </c>
      <c r="B40" s="17">
        <v>3.92</v>
      </c>
      <c r="C40" s="18"/>
      <c r="D40" s="18"/>
      <c r="E40" s="18"/>
      <c r="F40" s="18"/>
      <c r="G40" s="19">
        <f t="shared" si="1"/>
        <v>201.75</v>
      </c>
      <c r="H40" s="18"/>
      <c r="I40" s="22" t="s">
        <v>11</v>
      </c>
    </row>
    <row r="41" ht="15.75" spans="1:9">
      <c r="A41" s="16">
        <v>43137</v>
      </c>
      <c r="B41" s="17">
        <v>3.6</v>
      </c>
      <c r="C41" s="18"/>
      <c r="D41" s="18"/>
      <c r="E41" s="18"/>
      <c r="F41" s="18"/>
      <c r="G41" s="19">
        <f t="shared" si="1"/>
        <v>205.35</v>
      </c>
      <c r="H41" s="18"/>
      <c r="I41" s="22" t="s">
        <v>11</v>
      </c>
    </row>
    <row r="42" ht="15.75" spans="1:9">
      <c r="A42" s="16">
        <v>43138</v>
      </c>
      <c r="B42" s="17">
        <v>3.67</v>
      </c>
      <c r="C42" s="18"/>
      <c r="D42" s="18"/>
      <c r="E42" s="18"/>
      <c r="F42" s="18"/>
      <c r="G42" s="19">
        <f t="shared" si="1"/>
        <v>209.02</v>
      </c>
      <c r="H42" s="18"/>
      <c r="I42" s="22" t="s">
        <v>11</v>
      </c>
    </row>
    <row r="43" ht="15.75" spans="1:9">
      <c r="A43" s="16">
        <v>43139</v>
      </c>
      <c r="B43" s="17">
        <v>3.7</v>
      </c>
      <c r="C43" s="18"/>
      <c r="D43" s="18"/>
      <c r="E43" s="18"/>
      <c r="F43" s="18"/>
      <c r="G43" s="19">
        <f t="shared" si="1"/>
        <v>212.72</v>
      </c>
      <c r="H43" s="18"/>
      <c r="I43" s="22" t="s">
        <v>11</v>
      </c>
    </row>
    <row r="44" ht="15.75" spans="1:9">
      <c r="A44" s="16">
        <v>43140</v>
      </c>
      <c r="B44" s="17">
        <v>3.62</v>
      </c>
      <c r="C44" s="18"/>
      <c r="D44" s="18"/>
      <c r="E44" s="18"/>
      <c r="F44" s="18"/>
      <c r="G44" s="19">
        <f t="shared" si="1"/>
        <v>216.34</v>
      </c>
      <c r="H44" s="18"/>
      <c r="I44" s="22" t="s">
        <v>11</v>
      </c>
    </row>
    <row r="45" ht="15.75" spans="1:9">
      <c r="A45" s="16">
        <v>43141</v>
      </c>
      <c r="B45" s="17">
        <v>4.28</v>
      </c>
      <c r="C45" s="18"/>
      <c r="D45" s="18"/>
      <c r="E45" s="18"/>
      <c r="F45" s="18"/>
      <c r="G45" s="19">
        <f t="shared" si="1"/>
        <v>220.62</v>
      </c>
      <c r="H45" s="18"/>
      <c r="I45" s="22" t="s">
        <v>11</v>
      </c>
    </row>
    <row r="46" ht="15.75" spans="1:9">
      <c r="A46" s="16">
        <v>43142</v>
      </c>
      <c r="B46" s="17">
        <v>3.91</v>
      </c>
      <c r="C46" s="18"/>
      <c r="D46" s="18"/>
      <c r="E46" s="18"/>
      <c r="F46" s="18"/>
      <c r="G46" s="19">
        <f t="shared" si="1"/>
        <v>224.53</v>
      </c>
      <c r="H46" s="18"/>
      <c r="I46" s="22" t="s">
        <v>11</v>
      </c>
    </row>
    <row r="47" ht="15.75" spans="1:9">
      <c r="A47" s="16">
        <v>43143</v>
      </c>
      <c r="B47" s="17">
        <v>4.77</v>
      </c>
      <c r="C47" s="18"/>
      <c r="D47" s="18"/>
      <c r="E47" s="18"/>
      <c r="F47" s="18"/>
      <c r="G47" s="19">
        <f t="shared" si="1"/>
        <v>229.3</v>
      </c>
      <c r="H47" s="18"/>
      <c r="I47" s="22" t="s">
        <v>11</v>
      </c>
    </row>
    <row r="48" ht="15.75" spans="1:9">
      <c r="A48" s="16">
        <v>43144</v>
      </c>
      <c r="B48" s="17">
        <v>3.67</v>
      </c>
      <c r="C48" s="18"/>
      <c r="D48" s="18"/>
      <c r="E48" s="18"/>
      <c r="F48" s="18"/>
      <c r="G48" s="19">
        <f t="shared" si="1"/>
        <v>232.97</v>
      </c>
      <c r="H48" s="18"/>
      <c r="I48" s="22" t="s">
        <v>11</v>
      </c>
    </row>
    <row r="49" ht="15.75" spans="1:9">
      <c r="A49" s="16">
        <v>43145</v>
      </c>
      <c r="B49" s="17">
        <v>3.3</v>
      </c>
      <c r="C49" s="18"/>
      <c r="D49" s="18"/>
      <c r="E49" s="18"/>
      <c r="F49" s="18"/>
      <c r="G49" s="19">
        <f t="shared" si="1"/>
        <v>236.27</v>
      </c>
      <c r="H49" s="18"/>
      <c r="I49" s="22" t="s">
        <v>11</v>
      </c>
    </row>
    <row r="50" ht="15.75" spans="1:9">
      <c r="A50" s="16">
        <v>43146</v>
      </c>
      <c r="B50" s="17">
        <v>3.27</v>
      </c>
      <c r="C50" s="18"/>
      <c r="D50" s="18"/>
      <c r="E50" s="18"/>
      <c r="F50" s="18"/>
      <c r="G50" s="19">
        <f t="shared" si="1"/>
        <v>239.54</v>
      </c>
      <c r="H50" s="18"/>
      <c r="I50" s="22" t="s">
        <v>11</v>
      </c>
    </row>
    <row r="51" ht="15.75" spans="1:9">
      <c r="A51" s="16">
        <v>43147</v>
      </c>
      <c r="B51" s="17">
        <v>3.67</v>
      </c>
      <c r="C51" s="18"/>
      <c r="D51" s="18"/>
      <c r="E51" s="18"/>
      <c r="F51" s="18"/>
      <c r="G51" s="19">
        <f t="shared" si="1"/>
        <v>243.21</v>
      </c>
      <c r="H51" s="18"/>
      <c r="I51" s="22" t="s">
        <v>11</v>
      </c>
    </row>
    <row r="52" ht="15.75" spans="1:9">
      <c r="A52" s="16">
        <v>43148</v>
      </c>
      <c r="B52" s="17">
        <v>3.3</v>
      </c>
      <c r="C52" s="18"/>
      <c r="D52" s="18"/>
      <c r="E52" s="18"/>
      <c r="F52" s="18"/>
      <c r="G52" s="19">
        <f t="shared" si="1"/>
        <v>246.51</v>
      </c>
      <c r="H52" s="18"/>
      <c r="I52" s="22" t="s">
        <v>11</v>
      </c>
    </row>
    <row r="53" ht="15.75" spans="1:9">
      <c r="A53" s="16">
        <v>43149</v>
      </c>
      <c r="B53" s="17">
        <v>3.54</v>
      </c>
      <c r="C53" s="18"/>
      <c r="D53" s="18"/>
      <c r="E53" s="18"/>
      <c r="F53" s="18"/>
      <c r="G53" s="19">
        <f t="shared" si="1"/>
        <v>250.05</v>
      </c>
      <c r="H53" s="18"/>
      <c r="I53" s="22" t="s">
        <v>11</v>
      </c>
    </row>
    <row r="54" ht="14.25" spans="1:9">
      <c r="A54" s="16">
        <v>43150</v>
      </c>
      <c r="B54" s="78">
        <v>4.77</v>
      </c>
      <c r="C54" s="63"/>
      <c r="D54" s="63"/>
      <c r="E54" s="63"/>
      <c r="F54" s="63"/>
      <c r="G54" s="19">
        <f t="shared" si="1"/>
        <v>254.82</v>
      </c>
      <c r="H54" s="63"/>
      <c r="I54" s="22" t="s">
        <v>11</v>
      </c>
    </row>
    <row r="55" ht="14.25" spans="1:9">
      <c r="A55" s="16">
        <v>43151</v>
      </c>
      <c r="B55" s="78">
        <v>3.3</v>
      </c>
      <c r="C55" s="63"/>
      <c r="D55" s="63"/>
      <c r="E55" s="63"/>
      <c r="F55" s="63"/>
      <c r="G55" s="19">
        <f t="shared" si="1"/>
        <v>258.12</v>
      </c>
      <c r="H55" s="63"/>
      <c r="I55" s="22" t="s">
        <v>11</v>
      </c>
    </row>
    <row r="56" ht="14.25" spans="1:9">
      <c r="A56" s="16">
        <v>43152</v>
      </c>
      <c r="B56" s="78">
        <v>3.32</v>
      </c>
      <c r="C56" s="63"/>
      <c r="D56" s="63"/>
      <c r="E56" s="63"/>
      <c r="F56" s="63"/>
      <c r="G56" s="19">
        <f t="shared" si="1"/>
        <v>261.44</v>
      </c>
      <c r="H56" s="63"/>
      <c r="I56" s="22" t="s">
        <v>11</v>
      </c>
    </row>
    <row r="57" ht="14.25" spans="1:9">
      <c r="A57" s="16">
        <v>43153</v>
      </c>
      <c r="B57" s="78">
        <v>3.01</v>
      </c>
      <c r="C57" s="63"/>
      <c r="D57" s="63"/>
      <c r="E57" s="63"/>
      <c r="F57" s="63"/>
      <c r="G57" s="19">
        <f t="shared" si="1"/>
        <v>264.45</v>
      </c>
      <c r="H57" s="63"/>
      <c r="I57" s="22" t="s">
        <v>11</v>
      </c>
    </row>
    <row r="58" ht="14.25" spans="1:9">
      <c r="A58" s="16">
        <v>43154</v>
      </c>
      <c r="B58" s="78">
        <v>3.03</v>
      </c>
      <c r="C58" s="63"/>
      <c r="D58" s="63"/>
      <c r="E58" s="63"/>
      <c r="F58" s="63"/>
      <c r="G58" s="19">
        <f t="shared" si="1"/>
        <v>267.48</v>
      </c>
      <c r="H58" s="63"/>
      <c r="I58" s="22" t="s">
        <v>11</v>
      </c>
    </row>
    <row r="59" ht="14.25" spans="1:9">
      <c r="A59" s="16">
        <v>43155</v>
      </c>
      <c r="B59" s="78">
        <v>3.3</v>
      </c>
      <c r="C59" s="63"/>
      <c r="D59" s="63"/>
      <c r="E59" s="63"/>
      <c r="F59" s="63"/>
      <c r="G59" s="19">
        <f t="shared" si="1"/>
        <v>270.78</v>
      </c>
      <c r="H59" s="63"/>
      <c r="I59" s="22" t="s">
        <v>11</v>
      </c>
    </row>
    <row r="60" ht="14.25" spans="1:9">
      <c r="A60" s="16">
        <v>43156</v>
      </c>
      <c r="B60" s="78">
        <v>3.21</v>
      </c>
      <c r="C60" s="63"/>
      <c r="D60" s="63"/>
      <c r="E60" s="63"/>
      <c r="F60" s="63"/>
      <c r="G60" s="19">
        <f t="shared" si="1"/>
        <v>273.99</v>
      </c>
      <c r="H60" s="63"/>
      <c r="I60" s="22" t="s">
        <v>11</v>
      </c>
    </row>
    <row r="61" ht="14.25" spans="1:9">
      <c r="A61" s="16">
        <v>43157</v>
      </c>
      <c r="B61" s="78">
        <v>4.41</v>
      </c>
      <c r="C61" s="63"/>
      <c r="D61" s="63"/>
      <c r="E61" s="63"/>
      <c r="F61" s="63"/>
      <c r="G61" s="19">
        <f t="shared" si="1"/>
        <v>278.4</v>
      </c>
      <c r="H61" s="63"/>
      <c r="I61" s="22" t="s">
        <v>11</v>
      </c>
    </row>
    <row r="62" ht="14.25" spans="1:9">
      <c r="A62" s="16">
        <v>43158</v>
      </c>
      <c r="B62" s="78">
        <v>3.3</v>
      </c>
      <c r="C62" s="63"/>
      <c r="D62" s="63"/>
      <c r="E62" s="63"/>
      <c r="F62" s="63"/>
      <c r="G62" s="19">
        <f t="shared" si="1"/>
        <v>281.7</v>
      </c>
      <c r="H62" s="63"/>
      <c r="I62" s="22" t="s">
        <v>11</v>
      </c>
    </row>
    <row r="63" ht="14.25" spans="1:9">
      <c r="A63" s="16">
        <v>43159</v>
      </c>
      <c r="B63" s="78">
        <v>3.3</v>
      </c>
      <c r="C63" s="63"/>
      <c r="D63" s="63"/>
      <c r="E63" s="63"/>
      <c r="F63" s="63"/>
      <c r="G63" s="19">
        <f t="shared" si="1"/>
        <v>285</v>
      </c>
      <c r="H63" s="63"/>
      <c r="I63" s="22" t="s">
        <v>11</v>
      </c>
    </row>
    <row r="64" ht="15.75" spans="1:9">
      <c r="A64" s="79" t="s">
        <v>12</v>
      </c>
      <c r="B64" s="78">
        <f>SUM(B36:B63)</f>
        <v>99.85</v>
      </c>
      <c r="C64" s="63"/>
      <c r="D64" s="63"/>
      <c r="E64" s="63"/>
      <c r="F64" s="63"/>
      <c r="G64" s="80">
        <v>285</v>
      </c>
      <c r="H64" s="18"/>
      <c r="I64" s="63"/>
    </row>
    <row r="65" ht="15.75" spans="1:9">
      <c r="A65" s="16">
        <v>43160</v>
      </c>
      <c r="B65" s="83">
        <v>3.67</v>
      </c>
      <c r="C65" s="18"/>
      <c r="D65" s="18"/>
      <c r="E65" s="18"/>
      <c r="F65" s="18"/>
      <c r="G65" s="19">
        <f>B65+G64</f>
        <v>288.67</v>
      </c>
      <c r="H65" s="18"/>
      <c r="I65" s="22" t="s">
        <v>11</v>
      </c>
    </row>
    <row r="66" ht="15.75" spans="1:9">
      <c r="A66" s="16">
        <v>43161</v>
      </c>
      <c r="B66" s="83">
        <f>2.95+0.58</f>
        <v>3.53</v>
      </c>
      <c r="C66" s="18"/>
      <c r="D66" s="18"/>
      <c r="E66" s="18"/>
      <c r="F66" s="18"/>
      <c r="G66" s="19">
        <f>B66+G65</f>
        <v>292.2</v>
      </c>
      <c r="H66" s="18"/>
      <c r="I66" s="22" t="s">
        <v>11</v>
      </c>
    </row>
    <row r="67" ht="15.75" spans="1:9">
      <c r="A67" s="16">
        <v>43162</v>
      </c>
      <c r="B67" s="83">
        <v>2.2</v>
      </c>
      <c r="C67" s="18"/>
      <c r="D67" s="18"/>
      <c r="E67" s="18"/>
      <c r="F67" s="18"/>
      <c r="G67" s="19">
        <f t="shared" ref="G67:G95" si="2">B67+G66</f>
        <v>294.4</v>
      </c>
      <c r="H67" s="18"/>
      <c r="I67" s="22" t="s">
        <v>11</v>
      </c>
    </row>
    <row r="68" ht="15.75" spans="1:9">
      <c r="A68" s="16">
        <v>43163</v>
      </c>
      <c r="B68" s="83">
        <v>2.28</v>
      </c>
      <c r="C68" s="18"/>
      <c r="D68" s="18"/>
      <c r="E68" s="18"/>
      <c r="F68" s="18"/>
      <c r="G68" s="19">
        <f t="shared" si="2"/>
        <v>296.68</v>
      </c>
      <c r="H68" s="18"/>
      <c r="I68" s="22" t="s">
        <v>11</v>
      </c>
    </row>
    <row r="69" ht="15.75" spans="1:9">
      <c r="A69" s="16">
        <v>43164</v>
      </c>
      <c r="B69" s="83">
        <v>4.41</v>
      </c>
      <c r="C69" s="18"/>
      <c r="D69" s="18"/>
      <c r="E69" s="18"/>
      <c r="F69" s="18"/>
      <c r="G69" s="19">
        <f t="shared" si="2"/>
        <v>301.09</v>
      </c>
      <c r="H69" s="18"/>
      <c r="I69" s="22" t="s">
        <v>11</v>
      </c>
    </row>
    <row r="70" ht="15.75" spans="1:9">
      <c r="A70" s="16">
        <v>43165</v>
      </c>
      <c r="B70" s="83">
        <f>3.31+0.45</f>
        <v>3.76</v>
      </c>
      <c r="C70" s="18"/>
      <c r="D70" s="18"/>
      <c r="E70" s="18"/>
      <c r="F70" s="18"/>
      <c r="G70" s="19">
        <f t="shared" si="2"/>
        <v>304.85</v>
      </c>
      <c r="H70" s="18"/>
      <c r="I70" s="22" t="s">
        <v>11</v>
      </c>
    </row>
    <row r="71" ht="15.75" spans="1:9">
      <c r="A71" s="16">
        <v>43166</v>
      </c>
      <c r="B71" s="83">
        <v>3.28</v>
      </c>
      <c r="C71" s="18"/>
      <c r="D71" s="18"/>
      <c r="E71" s="18"/>
      <c r="F71" s="18"/>
      <c r="G71" s="19">
        <f t="shared" si="2"/>
        <v>308.13</v>
      </c>
      <c r="H71" s="18"/>
      <c r="I71" s="22" t="s">
        <v>11</v>
      </c>
    </row>
    <row r="72" ht="15.75" spans="1:9">
      <c r="A72" s="16">
        <v>43167</v>
      </c>
      <c r="B72" s="83">
        <v>2.94</v>
      </c>
      <c r="C72" s="18"/>
      <c r="D72" s="18"/>
      <c r="E72" s="18"/>
      <c r="F72" s="18"/>
      <c r="G72" s="19">
        <f t="shared" si="2"/>
        <v>311.07</v>
      </c>
      <c r="H72" s="18"/>
      <c r="I72" s="22" t="s">
        <v>11</v>
      </c>
    </row>
    <row r="73" ht="15.75" spans="1:9">
      <c r="A73" s="16">
        <v>43168</v>
      </c>
      <c r="B73" s="83">
        <v>0</v>
      </c>
      <c r="C73" s="18"/>
      <c r="D73" s="18"/>
      <c r="E73" s="18"/>
      <c r="F73" s="18"/>
      <c r="G73" s="19">
        <f t="shared" si="2"/>
        <v>311.07</v>
      </c>
      <c r="H73" s="18"/>
      <c r="I73" s="22" t="s">
        <v>11</v>
      </c>
    </row>
    <row r="74" ht="15.75" spans="1:9">
      <c r="A74" s="16">
        <v>43169</v>
      </c>
      <c r="B74" s="83">
        <v>0</v>
      </c>
      <c r="C74" s="18"/>
      <c r="D74" s="18"/>
      <c r="E74" s="18"/>
      <c r="F74" s="18"/>
      <c r="G74" s="19">
        <f t="shared" si="2"/>
        <v>311.07</v>
      </c>
      <c r="H74" s="18"/>
      <c r="I74" s="22" t="s">
        <v>11</v>
      </c>
    </row>
    <row r="75" ht="15.75" spans="1:9">
      <c r="A75" s="16">
        <v>43170</v>
      </c>
      <c r="B75" s="83">
        <v>0</v>
      </c>
      <c r="C75" s="18"/>
      <c r="D75" s="18"/>
      <c r="E75" s="18"/>
      <c r="F75" s="18"/>
      <c r="G75" s="19">
        <f t="shared" si="2"/>
        <v>311.07</v>
      </c>
      <c r="H75" s="18"/>
      <c r="I75" s="22" t="s">
        <v>11</v>
      </c>
    </row>
    <row r="76" ht="15.75" spans="1:9">
      <c r="A76" s="16">
        <v>43171</v>
      </c>
      <c r="B76" s="83">
        <v>0</v>
      </c>
      <c r="C76" s="18"/>
      <c r="D76" s="18"/>
      <c r="E76" s="18"/>
      <c r="F76" s="18"/>
      <c r="G76" s="19">
        <f t="shared" si="2"/>
        <v>311.07</v>
      </c>
      <c r="H76" s="18"/>
      <c r="I76" s="22" t="s">
        <v>11</v>
      </c>
    </row>
    <row r="77" ht="15.75" spans="1:9">
      <c r="A77" s="16">
        <v>43172</v>
      </c>
      <c r="B77" s="83">
        <v>0.72</v>
      </c>
      <c r="C77" s="18"/>
      <c r="D77" s="18"/>
      <c r="E77" s="18"/>
      <c r="F77" s="18"/>
      <c r="G77" s="19">
        <f t="shared" si="2"/>
        <v>311.79</v>
      </c>
      <c r="H77" s="18"/>
      <c r="I77" s="22" t="s">
        <v>11</v>
      </c>
    </row>
    <row r="78" ht="15.75" spans="1:9">
      <c r="A78" s="16">
        <v>43173</v>
      </c>
      <c r="B78" s="83">
        <v>0</v>
      </c>
      <c r="C78" s="18"/>
      <c r="D78" s="18"/>
      <c r="E78" s="18"/>
      <c r="F78" s="18"/>
      <c r="G78" s="19">
        <f t="shared" si="2"/>
        <v>311.79</v>
      </c>
      <c r="H78" s="18"/>
      <c r="I78" s="22" t="s">
        <v>11</v>
      </c>
    </row>
    <row r="79" ht="15.75" spans="1:9">
      <c r="A79" s="16">
        <v>43174</v>
      </c>
      <c r="B79" s="83">
        <v>2.98</v>
      </c>
      <c r="C79" s="18"/>
      <c r="D79" s="18"/>
      <c r="E79" s="18"/>
      <c r="F79" s="18"/>
      <c r="G79" s="19">
        <f t="shared" si="2"/>
        <v>314.77</v>
      </c>
      <c r="H79" s="18"/>
      <c r="I79" s="22" t="s">
        <v>11</v>
      </c>
    </row>
    <row r="80" ht="15.75" spans="1:9">
      <c r="A80" s="16">
        <v>43175</v>
      </c>
      <c r="B80" s="83">
        <v>2.9</v>
      </c>
      <c r="C80" s="18"/>
      <c r="D80" s="18"/>
      <c r="E80" s="18"/>
      <c r="F80" s="18"/>
      <c r="G80" s="19">
        <f t="shared" si="2"/>
        <v>317.67</v>
      </c>
      <c r="H80" s="18"/>
      <c r="I80" s="22" t="s">
        <v>11</v>
      </c>
    </row>
    <row r="81" ht="15.75" spans="1:9">
      <c r="A81" s="16">
        <v>43176</v>
      </c>
      <c r="B81" s="83">
        <v>2.94</v>
      </c>
      <c r="C81" s="18"/>
      <c r="D81" s="18"/>
      <c r="E81" s="18"/>
      <c r="F81" s="18"/>
      <c r="G81" s="19">
        <f t="shared" si="2"/>
        <v>320.61</v>
      </c>
      <c r="H81" s="18"/>
      <c r="I81" s="22" t="s">
        <v>11</v>
      </c>
    </row>
    <row r="82" ht="15.75" spans="1:9">
      <c r="A82" s="16">
        <v>43177</v>
      </c>
      <c r="B82" s="83">
        <v>0.19</v>
      </c>
      <c r="C82" s="18"/>
      <c r="D82" s="18"/>
      <c r="E82" s="18"/>
      <c r="F82" s="18"/>
      <c r="G82" s="19">
        <f t="shared" si="2"/>
        <v>320.8</v>
      </c>
      <c r="H82" s="18"/>
      <c r="I82" s="22" t="s">
        <v>11</v>
      </c>
    </row>
    <row r="83" ht="14.25" spans="1:9">
      <c r="A83" s="16">
        <v>43178</v>
      </c>
      <c r="B83" s="83">
        <v>0.94</v>
      </c>
      <c r="C83" s="63"/>
      <c r="D83" s="63"/>
      <c r="E83" s="63"/>
      <c r="F83" s="63"/>
      <c r="G83" s="19">
        <f t="shared" si="2"/>
        <v>321.74</v>
      </c>
      <c r="H83" s="63"/>
      <c r="I83" s="22" t="s">
        <v>11</v>
      </c>
    </row>
    <row r="84" ht="14.25" spans="1:9">
      <c r="A84" s="16">
        <v>43179</v>
      </c>
      <c r="B84" s="83">
        <v>0.22</v>
      </c>
      <c r="C84" s="63"/>
      <c r="D84" s="63"/>
      <c r="E84" s="63"/>
      <c r="F84" s="63"/>
      <c r="G84" s="19">
        <f t="shared" si="2"/>
        <v>321.96</v>
      </c>
      <c r="H84" s="63"/>
      <c r="I84" s="22" t="s">
        <v>11</v>
      </c>
    </row>
    <row r="85" ht="14.25" spans="1:9">
      <c r="A85" s="16">
        <v>43180</v>
      </c>
      <c r="B85" s="83">
        <v>0.21</v>
      </c>
      <c r="C85" s="63"/>
      <c r="D85" s="63"/>
      <c r="E85" s="63"/>
      <c r="F85" s="63"/>
      <c r="G85" s="19">
        <f t="shared" si="2"/>
        <v>322.17</v>
      </c>
      <c r="H85" s="63"/>
      <c r="I85" s="22" t="s">
        <v>11</v>
      </c>
    </row>
    <row r="86" ht="14.25" spans="1:9">
      <c r="A86" s="16">
        <v>43181</v>
      </c>
      <c r="B86" s="83">
        <v>0.22</v>
      </c>
      <c r="C86" s="63"/>
      <c r="D86" s="63"/>
      <c r="E86" s="63"/>
      <c r="F86" s="63"/>
      <c r="G86" s="19">
        <f t="shared" si="2"/>
        <v>322.39</v>
      </c>
      <c r="H86" s="63"/>
      <c r="I86" s="22" t="s">
        <v>11</v>
      </c>
    </row>
    <row r="87" ht="14.25" spans="1:9">
      <c r="A87" s="16">
        <v>43182</v>
      </c>
      <c r="B87" s="83">
        <v>1.1</v>
      </c>
      <c r="C87" s="63"/>
      <c r="D87" s="63"/>
      <c r="E87" s="63"/>
      <c r="F87" s="63"/>
      <c r="G87" s="19">
        <f t="shared" si="2"/>
        <v>323.49</v>
      </c>
      <c r="H87" s="63"/>
      <c r="I87" s="22" t="s">
        <v>11</v>
      </c>
    </row>
    <row r="88" ht="14.25" spans="1:9">
      <c r="A88" s="16">
        <v>43183</v>
      </c>
      <c r="B88" s="83">
        <v>0.2</v>
      </c>
      <c r="C88" s="63"/>
      <c r="D88" s="63"/>
      <c r="E88" s="63"/>
      <c r="F88" s="63"/>
      <c r="G88" s="19">
        <f t="shared" si="2"/>
        <v>323.69</v>
      </c>
      <c r="H88" s="63"/>
      <c r="I88" s="22" t="s">
        <v>11</v>
      </c>
    </row>
    <row r="89" ht="14.25" spans="1:9">
      <c r="A89" s="16">
        <v>43184</v>
      </c>
      <c r="B89" s="83">
        <v>0.22</v>
      </c>
      <c r="C89" s="63"/>
      <c r="D89" s="63"/>
      <c r="E89" s="63"/>
      <c r="F89" s="63"/>
      <c r="G89" s="19">
        <f t="shared" si="2"/>
        <v>323.91</v>
      </c>
      <c r="H89" s="63"/>
      <c r="I89" s="22" t="s">
        <v>11</v>
      </c>
    </row>
    <row r="90" ht="14.25" spans="1:9">
      <c r="A90" s="16">
        <v>43185</v>
      </c>
      <c r="B90" s="83">
        <v>0.27</v>
      </c>
      <c r="C90" s="63"/>
      <c r="D90" s="63"/>
      <c r="E90" s="63"/>
      <c r="F90" s="63"/>
      <c r="G90" s="19">
        <f t="shared" si="2"/>
        <v>324.18</v>
      </c>
      <c r="H90" s="63"/>
      <c r="I90" s="22" t="s">
        <v>11</v>
      </c>
    </row>
    <row r="91" ht="14.25" spans="1:9">
      <c r="A91" s="16">
        <v>43186</v>
      </c>
      <c r="B91" s="78">
        <v>0.68</v>
      </c>
      <c r="C91" s="63"/>
      <c r="D91" s="63"/>
      <c r="E91" s="63"/>
      <c r="F91" s="63"/>
      <c r="G91" s="19">
        <f t="shared" si="2"/>
        <v>324.86</v>
      </c>
      <c r="H91" s="63"/>
      <c r="I91" s="22" t="s">
        <v>11</v>
      </c>
    </row>
    <row r="92" ht="14.25" spans="1:9">
      <c r="A92" s="16">
        <v>43187</v>
      </c>
      <c r="B92" s="78">
        <v>0.74</v>
      </c>
      <c r="C92" s="63"/>
      <c r="D92" s="63"/>
      <c r="E92" s="63"/>
      <c r="F92" s="63"/>
      <c r="G92" s="19">
        <f t="shared" si="2"/>
        <v>325.6</v>
      </c>
      <c r="H92" s="63"/>
      <c r="I92" s="22" t="s">
        <v>11</v>
      </c>
    </row>
    <row r="93" ht="14.25" spans="1:9">
      <c r="A93" s="16">
        <v>43188</v>
      </c>
      <c r="B93" s="78">
        <v>0.72</v>
      </c>
      <c r="C93" s="63"/>
      <c r="D93" s="63"/>
      <c r="E93" s="63"/>
      <c r="F93" s="63"/>
      <c r="G93" s="19">
        <f t="shared" si="2"/>
        <v>326.32</v>
      </c>
      <c r="H93" s="63"/>
      <c r="I93" s="22" t="s">
        <v>11</v>
      </c>
    </row>
    <row r="94" ht="14.25" spans="1:9">
      <c r="A94" s="16">
        <v>43189</v>
      </c>
      <c r="B94" s="78">
        <v>1.8</v>
      </c>
      <c r="C94" s="63"/>
      <c r="D94" s="63"/>
      <c r="E94" s="63"/>
      <c r="F94" s="63"/>
      <c r="G94" s="19">
        <f t="shared" si="2"/>
        <v>328.12</v>
      </c>
      <c r="H94" s="63"/>
      <c r="I94" s="22" t="s">
        <v>11</v>
      </c>
    </row>
    <row r="95" ht="14.25" spans="1:9">
      <c r="A95" s="16">
        <v>43190</v>
      </c>
      <c r="B95" s="78">
        <v>0.81</v>
      </c>
      <c r="C95" s="63"/>
      <c r="D95" s="63"/>
      <c r="E95" s="63"/>
      <c r="F95" s="63"/>
      <c r="G95" s="19">
        <f t="shared" si="2"/>
        <v>328.93</v>
      </c>
      <c r="H95" s="63"/>
      <c r="I95" s="22" t="s">
        <v>11</v>
      </c>
    </row>
    <row r="96" ht="15.75" spans="1:9">
      <c r="A96" s="79" t="s">
        <v>12</v>
      </c>
      <c r="B96" s="78">
        <f>SUM(B65:B95)</f>
        <v>43.93</v>
      </c>
      <c r="C96" s="63"/>
      <c r="D96" s="63"/>
      <c r="E96" s="63"/>
      <c r="F96" s="63"/>
      <c r="G96" s="80">
        <f>G95</f>
        <v>328.93</v>
      </c>
      <c r="H96" s="18"/>
      <c r="I96" s="63"/>
    </row>
    <row r="97" ht="15.75" spans="1:9">
      <c r="A97" s="16">
        <v>43191</v>
      </c>
      <c r="B97" s="82">
        <v>0.19</v>
      </c>
      <c r="C97" s="18"/>
      <c r="D97" s="18"/>
      <c r="E97" s="18"/>
      <c r="F97" s="18"/>
      <c r="G97" s="19">
        <f>B97+G96</f>
        <v>329.12</v>
      </c>
      <c r="H97" s="18"/>
      <c r="I97" s="22" t="s">
        <v>11</v>
      </c>
    </row>
    <row r="98" ht="15.75" spans="1:9">
      <c r="A98" s="16">
        <v>43192</v>
      </c>
      <c r="B98" s="82">
        <v>0.35</v>
      </c>
      <c r="C98" s="18"/>
      <c r="D98" s="18"/>
      <c r="E98" s="18"/>
      <c r="F98" s="18"/>
      <c r="G98" s="19">
        <f>B98+G97</f>
        <v>329.47</v>
      </c>
      <c r="H98" s="18"/>
      <c r="I98" s="22" t="s">
        <v>11</v>
      </c>
    </row>
    <row r="99" ht="15.75" spans="1:9">
      <c r="A99" s="16">
        <v>43193</v>
      </c>
      <c r="B99" s="84">
        <v>0.22</v>
      </c>
      <c r="C99" s="18"/>
      <c r="D99" s="18"/>
      <c r="E99" s="18"/>
      <c r="F99" s="18"/>
      <c r="G99" s="19">
        <f t="shared" ref="G99:G126" si="3">B99+G98</f>
        <v>329.69</v>
      </c>
      <c r="H99" s="18"/>
      <c r="I99" s="22" t="s">
        <v>11</v>
      </c>
    </row>
    <row r="100" ht="15.75" spans="1:9">
      <c r="A100" s="16">
        <v>43194</v>
      </c>
      <c r="B100" s="84">
        <v>0.2</v>
      </c>
      <c r="C100" s="18"/>
      <c r="D100" s="18"/>
      <c r="E100" s="18"/>
      <c r="F100" s="18"/>
      <c r="G100" s="19">
        <f t="shared" si="3"/>
        <v>329.89</v>
      </c>
      <c r="H100" s="18"/>
      <c r="I100" s="22" t="s">
        <v>11</v>
      </c>
    </row>
    <row r="101" ht="15.75" spans="1:9">
      <c r="A101" s="16">
        <v>43195</v>
      </c>
      <c r="B101" s="82">
        <v>0.19</v>
      </c>
      <c r="C101" s="18"/>
      <c r="D101" s="18"/>
      <c r="E101" s="18"/>
      <c r="F101" s="18"/>
      <c r="G101" s="19">
        <f t="shared" si="3"/>
        <v>330.08</v>
      </c>
      <c r="H101" s="18"/>
      <c r="I101" s="22" t="s">
        <v>11</v>
      </c>
    </row>
    <row r="102" ht="15.75" spans="1:9">
      <c r="A102" s="16">
        <v>43196</v>
      </c>
      <c r="B102" s="82">
        <v>1.47</v>
      </c>
      <c r="C102" s="18"/>
      <c r="D102" s="18"/>
      <c r="E102" s="18"/>
      <c r="F102" s="18"/>
      <c r="G102" s="19">
        <f t="shared" si="3"/>
        <v>331.55</v>
      </c>
      <c r="H102" s="18"/>
      <c r="I102" s="22" t="s">
        <v>11</v>
      </c>
    </row>
    <row r="103" ht="15.75" spans="1:9">
      <c r="A103" s="16">
        <v>43197</v>
      </c>
      <c r="B103" s="82">
        <v>0.19</v>
      </c>
      <c r="C103" s="18"/>
      <c r="D103" s="18"/>
      <c r="E103" s="18"/>
      <c r="F103" s="18"/>
      <c r="G103" s="19">
        <f t="shared" si="3"/>
        <v>331.74</v>
      </c>
      <c r="H103" s="18"/>
      <c r="I103" s="22" t="s">
        <v>11</v>
      </c>
    </row>
    <row r="104" ht="15.75" spans="1:9">
      <c r="A104" s="16">
        <v>43198</v>
      </c>
      <c r="B104" s="84">
        <v>1</v>
      </c>
      <c r="C104" s="18"/>
      <c r="D104" s="18"/>
      <c r="E104" s="18"/>
      <c r="F104" s="18"/>
      <c r="G104" s="19">
        <f t="shared" si="3"/>
        <v>332.74</v>
      </c>
      <c r="H104" s="18"/>
      <c r="I104" s="22" t="s">
        <v>11</v>
      </c>
    </row>
    <row r="105" ht="15.75" spans="1:9">
      <c r="A105" s="16">
        <v>43199</v>
      </c>
      <c r="B105" s="82">
        <v>3.3</v>
      </c>
      <c r="C105" s="18"/>
      <c r="D105" s="18"/>
      <c r="E105" s="18"/>
      <c r="F105" s="18"/>
      <c r="G105" s="19">
        <f t="shared" si="3"/>
        <v>336.04</v>
      </c>
      <c r="H105" s="18"/>
      <c r="I105" s="22" t="s">
        <v>11</v>
      </c>
    </row>
    <row r="106" ht="15.75" spans="1:9">
      <c r="A106" s="16">
        <v>43200</v>
      </c>
      <c r="B106" s="82">
        <v>0.18</v>
      </c>
      <c r="C106" s="18"/>
      <c r="D106" s="18"/>
      <c r="E106" s="18"/>
      <c r="F106" s="18"/>
      <c r="G106" s="19">
        <f t="shared" si="3"/>
        <v>336.22</v>
      </c>
      <c r="H106" s="18"/>
      <c r="I106" s="22" t="s">
        <v>11</v>
      </c>
    </row>
    <row r="107" ht="15.75" spans="1:9">
      <c r="A107" s="16">
        <v>43201</v>
      </c>
      <c r="B107" s="84">
        <v>0.2</v>
      </c>
      <c r="C107" s="18"/>
      <c r="D107" s="18"/>
      <c r="E107" s="18"/>
      <c r="F107" s="18"/>
      <c r="G107" s="19">
        <f t="shared" si="3"/>
        <v>336.42</v>
      </c>
      <c r="H107" s="18"/>
      <c r="I107" s="22" t="s">
        <v>11</v>
      </c>
    </row>
    <row r="108" ht="15.75" spans="1:9">
      <c r="A108" s="16">
        <v>43202</v>
      </c>
      <c r="B108" s="82">
        <v>0.21</v>
      </c>
      <c r="C108" s="18"/>
      <c r="D108" s="18"/>
      <c r="E108" s="18"/>
      <c r="F108" s="18"/>
      <c r="G108" s="19">
        <f t="shared" si="3"/>
        <v>336.63</v>
      </c>
      <c r="H108" s="18"/>
      <c r="I108" s="22" t="s">
        <v>11</v>
      </c>
    </row>
    <row r="109" ht="15.75" spans="1:9">
      <c r="A109" s="16">
        <v>43203</v>
      </c>
      <c r="B109" s="84">
        <v>0.2</v>
      </c>
      <c r="C109" s="18"/>
      <c r="D109" s="18"/>
      <c r="E109" s="18"/>
      <c r="F109" s="18"/>
      <c r="G109" s="19">
        <f t="shared" si="3"/>
        <v>336.83</v>
      </c>
      <c r="H109" s="18"/>
      <c r="I109" s="22" t="s">
        <v>11</v>
      </c>
    </row>
    <row r="110" ht="15.75" spans="1:9">
      <c r="A110" s="16">
        <v>43204</v>
      </c>
      <c r="B110" s="82">
        <v>0.19</v>
      </c>
      <c r="C110" s="18"/>
      <c r="D110" s="18"/>
      <c r="E110" s="18"/>
      <c r="F110" s="18"/>
      <c r="G110" s="19">
        <f t="shared" si="3"/>
        <v>337.02</v>
      </c>
      <c r="H110" s="18"/>
      <c r="I110" s="22" t="s">
        <v>11</v>
      </c>
    </row>
    <row r="111" ht="15.75" spans="1:9">
      <c r="A111" s="16">
        <v>43205</v>
      </c>
      <c r="B111" s="83">
        <v>0.2</v>
      </c>
      <c r="C111" s="18"/>
      <c r="D111" s="18"/>
      <c r="E111" s="18"/>
      <c r="F111" s="18"/>
      <c r="G111" s="19">
        <f t="shared" si="3"/>
        <v>337.22</v>
      </c>
      <c r="H111" s="18"/>
      <c r="I111" s="22" t="s">
        <v>11</v>
      </c>
    </row>
    <row r="112" ht="15.75" spans="1:9">
      <c r="A112" s="16">
        <v>43206</v>
      </c>
      <c r="B112" s="83">
        <v>0.32</v>
      </c>
      <c r="C112" s="18"/>
      <c r="D112" s="18"/>
      <c r="E112" s="18"/>
      <c r="F112" s="18"/>
      <c r="G112" s="19">
        <f t="shared" si="3"/>
        <v>337.54</v>
      </c>
      <c r="H112" s="18"/>
      <c r="I112" s="22" t="s">
        <v>11</v>
      </c>
    </row>
    <row r="113" ht="15.75" spans="1:9">
      <c r="A113" s="16">
        <v>43207</v>
      </c>
      <c r="B113" s="83">
        <v>1.47</v>
      </c>
      <c r="C113" s="18"/>
      <c r="D113" s="18"/>
      <c r="E113" s="18"/>
      <c r="F113" s="18"/>
      <c r="G113" s="19">
        <f t="shared" si="3"/>
        <v>339.01</v>
      </c>
      <c r="H113" s="18"/>
      <c r="I113" s="22" t="s">
        <v>11</v>
      </c>
    </row>
    <row r="114" ht="15.75" spans="1:9">
      <c r="A114" s="16">
        <v>43208</v>
      </c>
      <c r="B114" s="83">
        <v>0.2</v>
      </c>
      <c r="C114" s="18"/>
      <c r="D114" s="18"/>
      <c r="E114" s="18"/>
      <c r="F114" s="18"/>
      <c r="G114" s="19">
        <f t="shared" si="3"/>
        <v>339.21</v>
      </c>
      <c r="H114" s="18"/>
      <c r="I114" s="22" t="s">
        <v>11</v>
      </c>
    </row>
    <row r="115" ht="14.25" spans="1:9">
      <c r="A115" s="16">
        <v>43209</v>
      </c>
      <c r="B115" s="83">
        <v>0.21</v>
      </c>
      <c r="C115" s="63"/>
      <c r="D115" s="63"/>
      <c r="E115" s="63"/>
      <c r="F115" s="63"/>
      <c r="G115" s="19">
        <f t="shared" si="3"/>
        <v>339.42</v>
      </c>
      <c r="H115" s="63"/>
      <c r="I115" s="22" t="s">
        <v>11</v>
      </c>
    </row>
    <row r="116" ht="14.25" spans="1:9">
      <c r="A116" s="16">
        <v>43210</v>
      </c>
      <c r="B116" s="83">
        <v>0.19</v>
      </c>
      <c r="C116" s="63"/>
      <c r="D116" s="63"/>
      <c r="E116" s="63"/>
      <c r="F116" s="63"/>
      <c r="G116" s="19">
        <f t="shared" si="3"/>
        <v>339.61</v>
      </c>
      <c r="H116" s="63"/>
      <c r="I116" s="22" t="s">
        <v>11</v>
      </c>
    </row>
    <row r="117" ht="14.25" spans="1:9">
      <c r="A117" s="16">
        <v>43211</v>
      </c>
      <c r="B117" s="83">
        <v>0.2</v>
      </c>
      <c r="C117" s="63"/>
      <c r="D117" s="63"/>
      <c r="E117" s="63"/>
      <c r="F117" s="63"/>
      <c r="G117" s="19">
        <f t="shared" si="3"/>
        <v>339.81</v>
      </c>
      <c r="H117" s="63"/>
      <c r="I117" s="22" t="s">
        <v>11</v>
      </c>
    </row>
    <row r="118" ht="14.25" spans="1:9">
      <c r="A118" s="16">
        <v>43212</v>
      </c>
      <c r="B118" s="83">
        <v>0.22</v>
      </c>
      <c r="C118" s="63"/>
      <c r="D118" s="63"/>
      <c r="E118" s="63"/>
      <c r="F118" s="63"/>
      <c r="G118" s="19">
        <f t="shared" si="3"/>
        <v>340.03</v>
      </c>
      <c r="H118" s="63"/>
      <c r="I118" s="22" t="s">
        <v>11</v>
      </c>
    </row>
    <row r="119" ht="14.25" spans="1:9">
      <c r="A119" s="16">
        <v>43213</v>
      </c>
      <c r="B119" s="83">
        <v>0.34</v>
      </c>
      <c r="C119" s="63"/>
      <c r="D119" s="63"/>
      <c r="E119" s="63"/>
      <c r="F119" s="63"/>
      <c r="G119" s="19">
        <f t="shared" si="3"/>
        <v>340.37</v>
      </c>
      <c r="H119" s="63"/>
      <c r="I119" s="22" t="s">
        <v>11</v>
      </c>
    </row>
    <row r="120" ht="14.25" spans="1:9">
      <c r="A120" s="16">
        <v>43214</v>
      </c>
      <c r="B120" s="83">
        <v>0.21</v>
      </c>
      <c r="C120" s="63"/>
      <c r="D120" s="63"/>
      <c r="E120" s="63"/>
      <c r="F120" s="63"/>
      <c r="G120" s="19">
        <f t="shared" si="3"/>
        <v>340.58</v>
      </c>
      <c r="H120" s="63"/>
      <c r="I120" s="22" t="s">
        <v>11</v>
      </c>
    </row>
    <row r="121" ht="14.25" spans="1:9">
      <c r="A121" s="16">
        <v>43215</v>
      </c>
      <c r="B121" s="83">
        <v>0.2</v>
      </c>
      <c r="C121" s="63"/>
      <c r="D121" s="63"/>
      <c r="E121" s="63"/>
      <c r="F121" s="63"/>
      <c r="G121" s="19">
        <f t="shared" si="3"/>
        <v>340.78</v>
      </c>
      <c r="H121" s="63"/>
      <c r="I121" s="22" t="s">
        <v>11</v>
      </c>
    </row>
    <row r="122" ht="14.25" spans="1:9">
      <c r="A122" s="16">
        <v>43216</v>
      </c>
      <c r="B122" s="83">
        <v>1.2</v>
      </c>
      <c r="C122" s="63"/>
      <c r="D122" s="63"/>
      <c r="E122" s="63"/>
      <c r="F122" s="63"/>
      <c r="G122" s="19">
        <f t="shared" si="3"/>
        <v>341.98</v>
      </c>
      <c r="H122" s="63"/>
      <c r="I122" s="22" t="s">
        <v>11</v>
      </c>
    </row>
    <row r="123" ht="14.25" spans="1:9">
      <c r="A123" s="16">
        <v>43217</v>
      </c>
      <c r="B123" s="78">
        <v>0.2</v>
      </c>
      <c r="C123" s="63"/>
      <c r="D123" s="63"/>
      <c r="E123" s="63"/>
      <c r="F123" s="63"/>
      <c r="G123" s="19">
        <f t="shared" si="3"/>
        <v>342.18</v>
      </c>
      <c r="H123" s="63"/>
      <c r="I123" s="22" t="s">
        <v>11</v>
      </c>
    </row>
    <row r="124" ht="14.25" spans="1:9">
      <c r="A124" s="16">
        <v>43218</v>
      </c>
      <c r="B124" s="78">
        <v>0.21</v>
      </c>
      <c r="C124" s="63"/>
      <c r="D124" s="63"/>
      <c r="E124" s="63"/>
      <c r="F124" s="63"/>
      <c r="G124" s="19">
        <f t="shared" si="3"/>
        <v>342.39</v>
      </c>
      <c r="H124" s="63"/>
      <c r="I124" s="22" t="s">
        <v>11</v>
      </c>
    </row>
    <row r="125" ht="14.25" spans="1:9">
      <c r="A125" s="16">
        <v>43219</v>
      </c>
      <c r="B125" s="78">
        <v>0.19</v>
      </c>
      <c r="C125" s="63"/>
      <c r="D125" s="63"/>
      <c r="E125" s="63"/>
      <c r="F125" s="63"/>
      <c r="G125" s="19">
        <f t="shared" si="3"/>
        <v>342.58</v>
      </c>
      <c r="H125" s="63"/>
      <c r="I125" s="22" t="s">
        <v>11</v>
      </c>
    </row>
    <row r="126" ht="14.25" spans="1:9">
      <c r="A126" s="16">
        <v>43220</v>
      </c>
      <c r="B126" s="78">
        <v>0.22</v>
      </c>
      <c r="C126" s="63"/>
      <c r="D126" s="63"/>
      <c r="E126" s="63"/>
      <c r="F126" s="63"/>
      <c r="G126" s="19">
        <f t="shared" si="3"/>
        <v>342.8</v>
      </c>
      <c r="H126" s="63"/>
      <c r="I126" s="22" t="s">
        <v>11</v>
      </c>
    </row>
    <row r="127" ht="14.25" hidden="1" spans="1:9">
      <c r="A127" s="16"/>
      <c r="B127" s="78"/>
      <c r="C127" s="63"/>
      <c r="D127" s="63"/>
      <c r="E127" s="63"/>
      <c r="F127" s="63"/>
      <c r="G127" s="19"/>
      <c r="H127" s="63"/>
      <c r="I127" s="22"/>
    </row>
    <row r="128" ht="15.75" spans="1:9">
      <c r="A128" s="55" t="s">
        <v>12</v>
      </c>
      <c r="B128" s="56">
        <f>SUM(B97:B127)</f>
        <v>13.87</v>
      </c>
      <c r="C128" s="51"/>
      <c r="D128" s="51"/>
      <c r="E128" s="51"/>
      <c r="F128" s="51"/>
      <c r="G128" s="60">
        <f>G126</f>
        <v>342.8</v>
      </c>
      <c r="H128" s="18"/>
      <c r="I128" s="63"/>
    </row>
    <row r="129" ht="15.75" spans="1:9">
      <c r="A129" s="16">
        <v>43221</v>
      </c>
      <c r="B129" s="82">
        <v>0.35</v>
      </c>
      <c r="C129" s="18"/>
      <c r="D129" s="18"/>
      <c r="E129" s="18"/>
      <c r="F129" s="18"/>
      <c r="G129" s="19">
        <f>B129+G128</f>
        <v>343.15</v>
      </c>
      <c r="H129" s="18"/>
      <c r="I129" s="22" t="s">
        <v>11</v>
      </c>
    </row>
    <row r="130" ht="15.75" spans="1:9">
      <c r="A130" s="16">
        <v>43222</v>
      </c>
      <c r="B130" s="82">
        <v>0.26</v>
      </c>
      <c r="C130" s="18"/>
      <c r="D130" s="18"/>
      <c r="E130" s="18"/>
      <c r="F130" s="18"/>
      <c r="G130" s="19">
        <f>B130+G129</f>
        <v>343.41</v>
      </c>
      <c r="H130" s="18"/>
      <c r="I130" s="22" t="s">
        <v>11</v>
      </c>
    </row>
    <row r="131" ht="15.75" spans="1:9">
      <c r="A131" s="16">
        <v>43223</v>
      </c>
      <c r="B131" s="84">
        <v>1.27</v>
      </c>
      <c r="C131" s="18"/>
      <c r="D131" s="18"/>
      <c r="E131" s="18"/>
      <c r="F131" s="18"/>
      <c r="G131" s="19">
        <f t="shared" ref="G131:G159" si="4">B131+G130</f>
        <v>344.68</v>
      </c>
      <c r="H131" s="18"/>
      <c r="I131" s="22" t="s">
        <v>11</v>
      </c>
    </row>
    <row r="132" ht="15.75" spans="1:9">
      <c r="A132" s="16">
        <v>43224</v>
      </c>
      <c r="B132" s="84">
        <f>0.19+0.49</f>
        <v>0.68</v>
      </c>
      <c r="C132" s="18"/>
      <c r="D132" s="18"/>
      <c r="E132" s="18"/>
      <c r="F132" s="18"/>
      <c r="G132" s="19">
        <f t="shared" si="4"/>
        <v>345.36</v>
      </c>
      <c r="H132" s="18"/>
      <c r="I132" s="22" t="s">
        <v>11</v>
      </c>
    </row>
    <row r="133" ht="15.75" spans="1:9">
      <c r="A133" s="16">
        <v>43225</v>
      </c>
      <c r="B133" s="82">
        <v>0.2</v>
      </c>
      <c r="C133" s="18"/>
      <c r="D133" s="18"/>
      <c r="E133" s="18"/>
      <c r="F133" s="18"/>
      <c r="G133" s="19">
        <f t="shared" si="4"/>
        <v>345.56</v>
      </c>
      <c r="H133" s="18"/>
      <c r="I133" s="22" t="s">
        <v>11</v>
      </c>
    </row>
    <row r="134" ht="15.75" spans="1:9">
      <c r="A134" s="16">
        <v>43226</v>
      </c>
      <c r="B134" s="82">
        <v>0.22</v>
      </c>
      <c r="C134" s="18"/>
      <c r="D134" s="18"/>
      <c r="E134" s="18"/>
      <c r="F134" s="18"/>
      <c r="G134" s="19">
        <f t="shared" si="4"/>
        <v>345.78</v>
      </c>
      <c r="H134" s="18"/>
      <c r="I134" s="22" t="s">
        <v>11</v>
      </c>
    </row>
    <row r="135" ht="15.75" spans="1:9">
      <c r="A135" s="16">
        <v>43227</v>
      </c>
      <c r="B135" s="82">
        <v>0.33</v>
      </c>
      <c r="C135" s="18"/>
      <c r="D135" s="18"/>
      <c r="E135" s="18"/>
      <c r="F135" s="18"/>
      <c r="G135" s="19">
        <f t="shared" si="4"/>
        <v>346.11</v>
      </c>
      <c r="H135" s="18"/>
      <c r="I135" s="22" t="s">
        <v>11</v>
      </c>
    </row>
    <row r="136" ht="15.75" spans="1:9">
      <c r="A136" s="16">
        <v>43228</v>
      </c>
      <c r="B136" s="84">
        <v>0.21</v>
      </c>
      <c r="C136" s="18"/>
      <c r="D136" s="18"/>
      <c r="E136" s="18"/>
      <c r="F136" s="18"/>
      <c r="G136" s="19">
        <f t="shared" si="4"/>
        <v>346.32</v>
      </c>
      <c r="H136" s="18"/>
      <c r="I136" s="22" t="s">
        <v>11</v>
      </c>
    </row>
    <row r="137" ht="15.75" spans="1:9">
      <c r="A137" s="16">
        <v>43229</v>
      </c>
      <c r="B137" s="84">
        <v>0.2</v>
      </c>
      <c r="C137" s="18"/>
      <c r="D137" s="18"/>
      <c r="E137" s="18"/>
      <c r="F137" s="18"/>
      <c r="G137" s="19">
        <f t="shared" si="4"/>
        <v>346.52</v>
      </c>
      <c r="H137" s="18"/>
      <c r="I137" s="22" t="s">
        <v>11</v>
      </c>
    </row>
    <row r="138" ht="15.75" spans="1:9">
      <c r="A138" s="16">
        <v>43230</v>
      </c>
      <c r="B138" s="82">
        <v>1.45</v>
      </c>
      <c r="C138" s="18"/>
      <c r="D138" s="18"/>
      <c r="E138" s="18"/>
      <c r="F138" s="18"/>
      <c r="G138" s="19">
        <f t="shared" si="4"/>
        <v>347.97</v>
      </c>
      <c r="H138" s="18"/>
      <c r="I138" s="22" t="s">
        <v>11</v>
      </c>
    </row>
    <row r="139" ht="15.75" spans="1:11">
      <c r="A139" s="16">
        <v>43231</v>
      </c>
      <c r="B139" s="84">
        <v>0.22</v>
      </c>
      <c r="C139" s="18"/>
      <c r="D139" s="18"/>
      <c r="E139" s="18"/>
      <c r="F139" s="18"/>
      <c r="G139" s="19">
        <f t="shared" si="4"/>
        <v>348.19</v>
      </c>
      <c r="H139" s="18"/>
      <c r="I139" s="22" t="s">
        <v>11</v>
      </c>
      <c r="K139" t="s">
        <v>13</v>
      </c>
    </row>
    <row r="140" ht="15.75" spans="1:9">
      <c r="A140" s="16">
        <v>43232</v>
      </c>
      <c r="B140" s="82">
        <v>0.21</v>
      </c>
      <c r="C140" s="18"/>
      <c r="D140" s="18"/>
      <c r="E140" s="18"/>
      <c r="F140" s="18"/>
      <c r="G140" s="19">
        <f t="shared" si="4"/>
        <v>348.4</v>
      </c>
      <c r="H140" s="18"/>
      <c r="I140" s="22" t="s">
        <v>11</v>
      </c>
    </row>
    <row r="141" ht="15.75" spans="1:9">
      <c r="A141" s="16">
        <v>43233</v>
      </c>
      <c r="B141" s="84">
        <v>0.22</v>
      </c>
      <c r="C141" s="18"/>
      <c r="D141" s="18"/>
      <c r="E141" s="18"/>
      <c r="F141" s="18"/>
      <c r="G141" s="19">
        <f t="shared" si="4"/>
        <v>348.62</v>
      </c>
      <c r="H141" s="18"/>
      <c r="I141" s="22" t="s">
        <v>11</v>
      </c>
    </row>
    <row r="142" ht="15.75" spans="1:9">
      <c r="A142" s="16">
        <v>43234</v>
      </c>
      <c r="B142" s="82">
        <v>0.33</v>
      </c>
      <c r="C142" s="18"/>
      <c r="D142" s="18"/>
      <c r="E142" s="18"/>
      <c r="F142" s="18"/>
      <c r="G142" s="19">
        <f t="shared" si="4"/>
        <v>348.95</v>
      </c>
      <c r="H142" s="18"/>
      <c r="I142" s="22" t="s">
        <v>11</v>
      </c>
    </row>
    <row r="143" ht="15.75" spans="1:9">
      <c r="A143" s="16">
        <v>43235</v>
      </c>
      <c r="B143" s="83">
        <v>0.21</v>
      </c>
      <c r="C143" s="18"/>
      <c r="D143" s="18"/>
      <c r="E143" s="18"/>
      <c r="F143" s="18"/>
      <c r="G143" s="19">
        <f t="shared" si="4"/>
        <v>349.16</v>
      </c>
      <c r="H143" s="18"/>
      <c r="I143" s="22" t="s">
        <v>11</v>
      </c>
    </row>
    <row r="144" ht="15.75" spans="1:9">
      <c r="A144" s="16">
        <v>43236</v>
      </c>
      <c r="B144" s="82">
        <v>0.23</v>
      </c>
      <c r="C144" s="18"/>
      <c r="D144" s="18"/>
      <c r="E144" s="18"/>
      <c r="F144" s="18"/>
      <c r="G144" s="19">
        <f t="shared" si="4"/>
        <v>349.39</v>
      </c>
      <c r="H144" s="18"/>
      <c r="I144" s="22" t="s">
        <v>11</v>
      </c>
    </row>
    <row r="145" ht="15.75" spans="1:9">
      <c r="A145" s="16">
        <v>43237</v>
      </c>
      <c r="B145" s="82">
        <v>1.27</v>
      </c>
      <c r="C145" s="18"/>
      <c r="D145" s="18"/>
      <c r="E145" s="18"/>
      <c r="F145" s="18"/>
      <c r="G145" s="19">
        <f t="shared" si="4"/>
        <v>350.66</v>
      </c>
      <c r="H145" s="18"/>
      <c r="I145" s="22" t="s">
        <v>11</v>
      </c>
    </row>
    <row r="146" ht="15.75" spans="1:9">
      <c r="A146" s="16">
        <v>43238</v>
      </c>
      <c r="B146" s="84">
        <v>0.19</v>
      </c>
      <c r="C146" s="18"/>
      <c r="D146" s="18"/>
      <c r="E146" s="18"/>
      <c r="F146" s="18"/>
      <c r="G146" s="19">
        <f t="shared" si="4"/>
        <v>350.85</v>
      </c>
      <c r="H146" s="18"/>
      <c r="I146" s="22" t="s">
        <v>11</v>
      </c>
    </row>
    <row r="147" ht="14.25" spans="1:9">
      <c r="A147" s="16">
        <v>43239</v>
      </c>
      <c r="B147" s="82">
        <v>0.28</v>
      </c>
      <c r="C147" s="63"/>
      <c r="D147" s="63"/>
      <c r="E147" s="63"/>
      <c r="F147" s="63"/>
      <c r="G147" s="19">
        <f t="shared" si="4"/>
        <v>351.13</v>
      </c>
      <c r="H147" s="63"/>
      <c r="I147" s="22" t="s">
        <v>11</v>
      </c>
    </row>
    <row r="148" ht="14.25" spans="1:9">
      <c r="A148" s="16">
        <v>43240</v>
      </c>
      <c r="B148" s="83">
        <v>0.2</v>
      </c>
      <c r="C148" s="63"/>
      <c r="D148" s="63"/>
      <c r="E148" s="63"/>
      <c r="F148" s="63"/>
      <c r="G148" s="19">
        <f t="shared" si="4"/>
        <v>351.33</v>
      </c>
      <c r="H148" s="63"/>
      <c r="I148" s="22" t="s">
        <v>11</v>
      </c>
    </row>
    <row r="149" ht="14.25" spans="1:9">
      <c r="A149" s="16">
        <v>43241</v>
      </c>
      <c r="B149" s="83">
        <v>0.3</v>
      </c>
      <c r="C149" s="63"/>
      <c r="D149" s="63"/>
      <c r="E149" s="63"/>
      <c r="F149" s="63"/>
      <c r="G149" s="19">
        <f t="shared" si="4"/>
        <v>351.63</v>
      </c>
      <c r="H149" s="63"/>
      <c r="I149" s="22" t="s">
        <v>11</v>
      </c>
    </row>
    <row r="150" ht="14.25" spans="1:9">
      <c r="A150" s="16">
        <v>43242</v>
      </c>
      <c r="B150" s="83">
        <v>0.22</v>
      </c>
      <c r="C150" s="63"/>
      <c r="D150" s="63"/>
      <c r="E150" s="63"/>
      <c r="F150" s="63"/>
      <c r="G150" s="19">
        <f t="shared" si="4"/>
        <v>351.85</v>
      </c>
      <c r="H150" s="63"/>
      <c r="I150" s="22" t="s">
        <v>11</v>
      </c>
    </row>
    <row r="151" ht="14.25" spans="1:9">
      <c r="A151" s="16">
        <v>43243</v>
      </c>
      <c r="B151" s="83">
        <v>0.2</v>
      </c>
      <c r="C151" s="63"/>
      <c r="D151" s="63"/>
      <c r="E151" s="63"/>
      <c r="F151" s="63"/>
      <c r="G151" s="19">
        <f t="shared" si="4"/>
        <v>352.05</v>
      </c>
      <c r="H151" s="63"/>
      <c r="I151" s="22" t="s">
        <v>11</v>
      </c>
    </row>
    <row r="152" ht="14.25" spans="1:9">
      <c r="A152" s="16">
        <v>43244</v>
      </c>
      <c r="B152" s="83">
        <v>1.24</v>
      </c>
      <c r="C152" s="63"/>
      <c r="D152" s="63"/>
      <c r="E152" s="63"/>
      <c r="F152" s="63"/>
      <c r="G152" s="19">
        <f t="shared" si="4"/>
        <v>353.29</v>
      </c>
      <c r="H152" s="63"/>
      <c r="I152" s="22" t="s">
        <v>11</v>
      </c>
    </row>
    <row r="153" ht="14.25" spans="1:9">
      <c r="A153" s="16">
        <v>43245</v>
      </c>
      <c r="B153" s="83">
        <f>0.21+0.76</f>
        <v>0.97</v>
      </c>
      <c r="C153" s="63"/>
      <c r="D153" s="63"/>
      <c r="E153" s="63"/>
      <c r="F153" s="63"/>
      <c r="G153" s="19">
        <f t="shared" si="4"/>
        <v>354.26</v>
      </c>
      <c r="H153" s="63"/>
      <c r="I153" s="22" t="s">
        <v>11</v>
      </c>
    </row>
    <row r="154" ht="14.25" spans="1:9">
      <c r="A154" s="16">
        <v>43246</v>
      </c>
      <c r="B154" s="83">
        <v>0.19</v>
      </c>
      <c r="C154" s="63"/>
      <c r="D154" s="63"/>
      <c r="E154" s="63"/>
      <c r="F154" s="63"/>
      <c r="G154" s="19">
        <f t="shared" si="4"/>
        <v>354.45</v>
      </c>
      <c r="H154" s="63"/>
      <c r="I154" s="22" t="s">
        <v>11</v>
      </c>
    </row>
    <row r="155" ht="14.25" spans="1:9">
      <c r="A155" s="16">
        <v>43247</v>
      </c>
      <c r="B155" s="78">
        <v>0.2</v>
      </c>
      <c r="C155" s="63"/>
      <c r="D155" s="63"/>
      <c r="E155" s="63"/>
      <c r="F155" s="63"/>
      <c r="G155" s="19">
        <f t="shared" si="4"/>
        <v>354.65</v>
      </c>
      <c r="H155" s="63"/>
      <c r="I155" s="22" t="s">
        <v>11</v>
      </c>
    </row>
    <row r="156" ht="14.25" spans="1:9">
      <c r="A156" s="16">
        <v>43248</v>
      </c>
      <c r="B156" s="78">
        <f>0.32+0.56</f>
        <v>0.88</v>
      </c>
      <c r="C156" s="63"/>
      <c r="D156" s="63"/>
      <c r="E156" s="63"/>
      <c r="F156" s="63"/>
      <c r="G156" s="19">
        <f t="shared" si="4"/>
        <v>355.53</v>
      </c>
      <c r="H156" s="63"/>
      <c r="I156" s="22" t="s">
        <v>11</v>
      </c>
    </row>
    <row r="157" ht="14.25" spans="1:9">
      <c r="A157" s="16">
        <v>43249</v>
      </c>
      <c r="B157" s="78">
        <v>0.19</v>
      </c>
      <c r="C157" s="63"/>
      <c r="D157" s="63"/>
      <c r="E157" s="63"/>
      <c r="F157" s="63"/>
      <c r="G157" s="19">
        <f t="shared" si="4"/>
        <v>355.72</v>
      </c>
      <c r="H157" s="63"/>
      <c r="I157" s="22" t="s">
        <v>11</v>
      </c>
    </row>
    <row r="158" ht="14.25" spans="1:9">
      <c r="A158" s="16">
        <v>43250</v>
      </c>
      <c r="B158" s="78">
        <v>0.19</v>
      </c>
      <c r="C158" s="63"/>
      <c r="D158" s="63"/>
      <c r="E158" s="63"/>
      <c r="F158" s="63"/>
      <c r="G158" s="19">
        <f t="shared" si="4"/>
        <v>355.91</v>
      </c>
      <c r="H158" s="63"/>
      <c r="I158" s="22" t="s">
        <v>11</v>
      </c>
    </row>
    <row r="159" ht="14.25" spans="1:9">
      <c r="A159" s="16">
        <v>43251</v>
      </c>
      <c r="B159" s="78">
        <v>1.23</v>
      </c>
      <c r="C159" s="63"/>
      <c r="D159" s="63"/>
      <c r="E159" s="63"/>
      <c r="F159" s="63"/>
      <c r="G159" s="19">
        <f t="shared" si="4"/>
        <v>357.14</v>
      </c>
      <c r="H159" s="63"/>
      <c r="I159" s="22" t="s">
        <v>11</v>
      </c>
    </row>
    <row r="160" ht="15.75" spans="1:9">
      <c r="A160" s="79" t="s">
        <v>12</v>
      </c>
      <c r="B160" s="78">
        <f>SUM(B129:B159)</f>
        <v>14.34</v>
      </c>
      <c r="C160" s="63"/>
      <c r="D160" s="63"/>
      <c r="E160" s="63"/>
      <c r="F160" s="63"/>
      <c r="G160" s="80">
        <f>G159</f>
        <v>357.14</v>
      </c>
      <c r="H160" s="18"/>
      <c r="I160" s="63"/>
    </row>
    <row r="161" ht="15.75" spans="1:9">
      <c r="A161" s="16">
        <v>43252</v>
      </c>
      <c r="B161" s="82">
        <v>0.21</v>
      </c>
      <c r="C161" s="18"/>
      <c r="D161" s="18"/>
      <c r="E161" s="18"/>
      <c r="F161" s="18"/>
      <c r="G161" s="19">
        <f>B161+G160</f>
        <v>357.35</v>
      </c>
      <c r="H161" s="18"/>
      <c r="I161" s="22" t="s">
        <v>11</v>
      </c>
    </row>
    <row r="162" ht="15.75" spans="1:9">
      <c r="A162" s="16">
        <v>43253</v>
      </c>
      <c r="B162" s="82">
        <v>0.22</v>
      </c>
      <c r="C162" s="18"/>
      <c r="D162" s="18"/>
      <c r="E162" s="18"/>
      <c r="F162" s="18"/>
      <c r="G162" s="19">
        <f>B162+G161</f>
        <v>357.57</v>
      </c>
      <c r="H162" s="18"/>
      <c r="I162" s="22" t="s">
        <v>11</v>
      </c>
    </row>
    <row r="163" ht="15.75" spans="1:9">
      <c r="A163" s="16">
        <v>43254</v>
      </c>
      <c r="B163" s="84">
        <v>0.23</v>
      </c>
      <c r="C163" s="18"/>
      <c r="D163" s="18"/>
      <c r="E163" s="18"/>
      <c r="F163" s="18"/>
      <c r="G163" s="19">
        <f t="shared" ref="G163:G190" si="5">B163+G162</f>
        <v>357.8</v>
      </c>
      <c r="H163" s="18"/>
      <c r="I163" s="22" t="s">
        <v>11</v>
      </c>
    </row>
    <row r="164" ht="15.75" spans="1:9">
      <c r="A164" s="16">
        <v>43255</v>
      </c>
      <c r="B164" s="84">
        <f>0.34+1</f>
        <v>1.34</v>
      </c>
      <c r="C164" s="18"/>
      <c r="D164" s="18"/>
      <c r="E164" s="18"/>
      <c r="F164" s="18"/>
      <c r="G164" s="19">
        <f t="shared" si="5"/>
        <v>359.14</v>
      </c>
      <c r="H164" s="18"/>
      <c r="I164" s="22" t="s">
        <v>11</v>
      </c>
    </row>
    <row r="165" ht="15.75" spans="1:9">
      <c r="A165" s="16">
        <v>43256</v>
      </c>
      <c r="B165" s="82">
        <v>0.19</v>
      </c>
      <c r="C165" s="18"/>
      <c r="D165" s="18"/>
      <c r="E165" s="18"/>
      <c r="F165" s="18"/>
      <c r="G165" s="19">
        <f t="shared" si="5"/>
        <v>359.33</v>
      </c>
      <c r="H165" s="18"/>
      <c r="I165" s="22" t="s">
        <v>11</v>
      </c>
    </row>
    <row r="166" ht="15.75" spans="1:9">
      <c r="A166" s="16">
        <v>43257</v>
      </c>
      <c r="B166" s="84">
        <v>0.2</v>
      </c>
      <c r="C166" s="18"/>
      <c r="D166" s="18"/>
      <c r="E166" s="18"/>
      <c r="F166" s="18"/>
      <c r="G166" s="19">
        <f t="shared" si="5"/>
        <v>359.53</v>
      </c>
      <c r="H166" s="18"/>
      <c r="I166" s="22" t="s">
        <v>11</v>
      </c>
    </row>
    <row r="167" ht="15.75" spans="1:9">
      <c r="A167" s="16">
        <v>43258</v>
      </c>
      <c r="B167" s="84">
        <v>1.2</v>
      </c>
      <c r="C167" s="18"/>
      <c r="D167" s="18"/>
      <c r="E167" s="18"/>
      <c r="F167" s="18"/>
      <c r="G167" s="19">
        <f t="shared" si="5"/>
        <v>360.73</v>
      </c>
      <c r="H167" s="18"/>
      <c r="I167" s="22" t="s">
        <v>11</v>
      </c>
    </row>
    <row r="168" ht="15.75" spans="1:9">
      <c r="A168" s="16">
        <v>43259</v>
      </c>
      <c r="B168" s="84">
        <v>0.19</v>
      </c>
      <c r="C168" s="18"/>
      <c r="D168" s="18"/>
      <c r="E168" s="18"/>
      <c r="F168" s="18"/>
      <c r="G168" s="19">
        <f t="shared" si="5"/>
        <v>360.92</v>
      </c>
      <c r="H168" s="18"/>
      <c r="I168" s="22" t="s">
        <v>11</v>
      </c>
    </row>
    <row r="169" ht="15.75" spans="1:9">
      <c r="A169" s="16">
        <v>43260</v>
      </c>
      <c r="B169" s="84">
        <v>0.2</v>
      </c>
      <c r="C169" s="18"/>
      <c r="D169" s="18"/>
      <c r="E169" s="18"/>
      <c r="F169" s="18"/>
      <c r="G169" s="19">
        <f t="shared" si="5"/>
        <v>361.12</v>
      </c>
      <c r="H169" s="18"/>
      <c r="I169" s="22" t="s">
        <v>11</v>
      </c>
    </row>
    <row r="170" ht="15.75" spans="1:9">
      <c r="A170" s="16">
        <v>43261</v>
      </c>
      <c r="B170" s="82">
        <v>0.22</v>
      </c>
      <c r="C170" s="18"/>
      <c r="D170" s="18"/>
      <c r="E170" s="18"/>
      <c r="F170" s="18"/>
      <c r="G170" s="19">
        <f t="shared" si="5"/>
        <v>361.34</v>
      </c>
      <c r="H170" s="18"/>
      <c r="I170" s="22" t="s">
        <v>11</v>
      </c>
    </row>
    <row r="171" ht="15.75" spans="1:9">
      <c r="A171" s="16">
        <v>43262</v>
      </c>
      <c r="B171" s="84">
        <v>0.33</v>
      </c>
      <c r="C171" s="18"/>
      <c r="D171" s="18"/>
      <c r="E171" s="18"/>
      <c r="F171" s="18"/>
      <c r="G171" s="19">
        <f t="shared" si="5"/>
        <v>361.67</v>
      </c>
      <c r="H171" s="18"/>
      <c r="I171" s="22" t="s">
        <v>11</v>
      </c>
    </row>
    <row r="172" ht="15.75" spans="1:9">
      <c r="A172" s="16">
        <v>43263</v>
      </c>
      <c r="B172" s="83">
        <v>0.2</v>
      </c>
      <c r="C172" s="18"/>
      <c r="D172" s="18"/>
      <c r="E172" s="18"/>
      <c r="F172" s="18"/>
      <c r="G172" s="19">
        <f t="shared" si="5"/>
        <v>361.87</v>
      </c>
      <c r="H172" s="18"/>
      <c r="I172" s="22" t="s">
        <v>11</v>
      </c>
    </row>
    <row r="173" ht="15.75" spans="1:9">
      <c r="A173" s="16">
        <v>43264</v>
      </c>
      <c r="B173" s="83">
        <v>0.19</v>
      </c>
      <c r="C173" s="18"/>
      <c r="D173" s="18"/>
      <c r="E173" s="18"/>
      <c r="F173" s="18"/>
      <c r="G173" s="19">
        <f t="shared" si="5"/>
        <v>362.06</v>
      </c>
      <c r="H173" s="18"/>
      <c r="I173" s="22" t="s">
        <v>11</v>
      </c>
    </row>
    <row r="174" ht="15.75" spans="1:9">
      <c r="A174" s="16">
        <v>43265</v>
      </c>
      <c r="B174" s="83">
        <v>1.2</v>
      </c>
      <c r="C174" s="18"/>
      <c r="D174" s="18"/>
      <c r="E174" s="18"/>
      <c r="F174" s="18"/>
      <c r="G174" s="19">
        <f t="shared" si="5"/>
        <v>363.26</v>
      </c>
      <c r="H174" s="18"/>
      <c r="I174" s="22" t="s">
        <v>11</v>
      </c>
    </row>
    <row r="175" ht="15.75" spans="1:9">
      <c r="A175" s="16">
        <v>43266</v>
      </c>
      <c r="B175" s="83">
        <v>0.21</v>
      </c>
      <c r="C175" s="18"/>
      <c r="D175" s="18"/>
      <c r="E175" s="18"/>
      <c r="F175" s="18"/>
      <c r="G175" s="19">
        <f t="shared" si="5"/>
        <v>363.47</v>
      </c>
      <c r="H175" s="18"/>
      <c r="I175" s="22" t="s">
        <v>11</v>
      </c>
    </row>
    <row r="176" ht="15.75" spans="1:9">
      <c r="A176" s="16">
        <v>43267</v>
      </c>
      <c r="B176" s="83">
        <v>0.19</v>
      </c>
      <c r="C176" s="18"/>
      <c r="D176" s="18"/>
      <c r="E176" s="18"/>
      <c r="F176" s="18"/>
      <c r="G176" s="19">
        <f t="shared" si="5"/>
        <v>363.66</v>
      </c>
      <c r="H176" s="18"/>
      <c r="I176" s="22" t="s">
        <v>11</v>
      </c>
    </row>
    <row r="177" ht="15.75" spans="1:9">
      <c r="A177" s="16">
        <v>43268</v>
      </c>
      <c r="B177" s="83">
        <v>0.18</v>
      </c>
      <c r="C177" s="18"/>
      <c r="D177" s="18"/>
      <c r="E177" s="18"/>
      <c r="F177" s="18"/>
      <c r="G177" s="19">
        <f t="shared" si="5"/>
        <v>363.84</v>
      </c>
      <c r="H177" s="18"/>
      <c r="I177" s="22" t="s">
        <v>11</v>
      </c>
    </row>
    <row r="178" ht="15.75" spans="1:9">
      <c r="A178" s="16">
        <v>43269</v>
      </c>
      <c r="B178" s="83">
        <v>0.32</v>
      </c>
      <c r="C178" s="18"/>
      <c r="D178" s="18"/>
      <c r="E178" s="18"/>
      <c r="F178" s="18"/>
      <c r="G178" s="19">
        <f t="shared" si="5"/>
        <v>364.16</v>
      </c>
      <c r="H178" s="18"/>
      <c r="I178" s="22" t="s">
        <v>11</v>
      </c>
    </row>
    <row r="179" ht="14.25" spans="1:9">
      <c r="A179" s="16">
        <v>43270</v>
      </c>
      <c r="B179" s="83">
        <v>0.25</v>
      </c>
      <c r="C179" s="63"/>
      <c r="D179" s="63"/>
      <c r="E179" s="63"/>
      <c r="F179" s="63"/>
      <c r="G179" s="19">
        <f t="shared" si="5"/>
        <v>364.41</v>
      </c>
      <c r="H179" s="63"/>
      <c r="I179" s="22" t="s">
        <v>11</v>
      </c>
    </row>
    <row r="180" ht="14.25" spans="1:9">
      <c r="A180" s="16">
        <v>43271</v>
      </c>
      <c r="B180" s="83">
        <v>0.26</v>
      </c>
      <c r="C180" s="63"/>
      <c r="D180" s="63"/>
      <c r="E180" s="63"/>
      <c r="F180" s="63"/>
      <c r="G180" s="19">
        <f t="shared" si="5"/>
        <v>364.67</v>
      </c>
      <c r="H180" s="63"/>
      <c r="I180" s="22" t="s">
        <v>11</v>
      </c>
    </row>
    <row r="181" ht="14.25" spans="1:9">
      <c r="A181" s="16">
        <v>43272</v>
      </c>
      <c r="B181" s="83">
        <f>1.23+1.2</f>
        <v>2.43</v>
      </c>
      <c r="C181" s="63"/>
      <c r="D181" s="63"/>
      <c r="E181" s="63"/>
      <c r="F181" s="63"/>
      <c r="G181" s="19">
        <f t="shared" si="5"/>
        <v>367.1</v>
      </c>
      <c r="H181" s="63"/>
      <c r="I181" s="22" t="s">
        <v>11</v>
      </c>
    </row>
    <row r="182" ht="14.25" spans="1:9">
      <c r="A182" s="16">
        <v>43273</v>
      </c>
      <c r="B182" s="83">
        <v>0.22</v>
      </c>
      <c r="C182" s="63"/>
      <c r="D182" s="63"/>
      <c r="E182" s="63"/>
      <c r="F182" s="63"/>
      <c r="G182" s="19">
        <f t="shared" si="5"/>
        <v>367.32</v>
      </c>
      <c r="H182" s="63"/>
      <c r="I182" s="22" t="s">
        <v>11</v>
      </c>
    </row>
    <row r="183" ht="14.25" spans="1:9">
      <c r="A183" s="16">
        <v>43274</v>
      </c>
      <c r="B183" s="83">
        <v>0.21</v>
      </c>
      <c r="C183" s="63"/>
      <c r="D183" s="63"/>
      <c r="E183" s="63"/>
      <c r="F183" s="63"/>
      <c r="G183" s="19">
        <f t="shared" si="5"/>
        <v>367.53</v>
      </c>
      <c r="H183" s="63"/>
      <c r="I183" s="22" t="s">
        <v>11</v>
      </c>
    </row>
    <row r="184" ht="14.25" spans="1:9">
      <c r="A184" s="16">
        <v>43275</v>
      </c>
      <c r="B184" s="83">
        <v>0.23</v>
      </c>
      <c r="C184" s="63"/>
      <c r="D184" s="63"/>
      <c r="E184" s="63"/>
      <c r="F184" s="63"/>
      <c r="G184" s="19">
        <f t="shared" si="5"/>
        <v>367.76</v>
      </c>
      <c r="H184" s="63"/>
      <c r="I184" s="22" t="s">
        <v>11</v>
      </c>
    </row>
    <row r="185" ht="14.25" spans="1:9">
      <c r="A185" s="16">
        <v>43276</v>
      </c>
      <c r="B185" s="83">
        <v>0.34</v>
      </c>
      <c r="C185" s="63"/>
      <c r="D185" s="63"/>
      <c r="E185" s="63"/>
      <c r="F185" s="63"/>
      <c r="G185" s="19">
        <f t="shared" si="5"/>
        <v>368.1</v>
      </c>
      <c r="H185" s="63"/>
      <c r="I185" s="22" t="s">
        <v>11</v>
      </c>
    </row>
    <row r="186" ht="14.25" spans="1:9">
      <c r="A186" s="16">
        <v>43277</v>
      </c>
      <c r="B186" s="83">
        <v>0.24</v>
      </c>
      <c r="C186" s="63"/>
      <c r="D186" s="63"/>
      <c r="E186" s="63"/>
      <c r="F186" s="63"/>
      <c r="G186" s="19">
        <f t="shared" si="5"/>
        <v>368.34</v>
      </c>
      <c r="H186" s="63"/>
      <c r="I186" s="22" t="s">
        <v>11</v>
      </c>
    </row>
    <row r="187" ht="14.25" spans="1:9">
      <c r="A187" s="16">
        <v>43278</v>
      </c>
      <c r="B187" s="78">
        <v>0.21</v>
      </c>
      <c r="C187" s="63"/>
      <c r="D187" s="63"/>
      <c r="E187" s="63"/>
      <c r="F187" s="63"/>
      <c r="G187" s="19">
        <f t="shared" si="5"/>
        <v>368.55</v>
      </c>
      <c r="H187" s="63"/>
      <c r="I187" s="22" t="s">
        <v>11</v>
      </c>
    </row>
    <row r="188" ht="14.25" spans="1:9">
      <c r="A188" s="16">
        <v>43279</v>
      </c>
      <c r="B188" s="78">
        <v>1.23</v>
      </c>
      <c r="C188" s="63"/>
      <c r="D188" s="63"/>
      <c r="E188" s="63"/>
      <c r="F188" s="63"/>
      <c r="G188" s="19">
        <f t="shared" si="5"/>
        <v>369.78</v>
      </c>
      <c r="H188" s="63"/>
      <c r="I188" s="22" t="s">
        <v>11</v>
      </c>
    </row>
    <row r="189" ht="14.25" spans="1:9">
      <c r="A189" s="16">
        <v>43280</v>
      </c>
      <c r="B189" s="78">
        <v>0.21</v>
      </c>
      <c r="C189" s="63"/>
      <c r="D189" s="63"/>
      <c r="E189" s="63"/>
      <c r="F189" s="63"/>
      <c r="G189" s="19">
        <f t="shared" si="5"/>
        <v>369.99</v>
      </c>
      <c r="H189" s="63"/>
      <c r="I189" s="22" t="s">
        <v>11</v>
      </c>
    </row>
    <row r="190" ht="14.25" spans="1:9">
      <c r="A190" s="16">
        <v>43281</v>
      </c>
      <c r="B190" s="78">
        <v>0.2</v>
      </c>
      <c r="C190" s="63"/>
      <c r="D190" s="63"/>
      <c r="E190" s="63"/>
      <c r="F190" s="63"/>
      <c r="G190" s="19">
        <f t="shared" si="5"/>
        <v>370.19</v>
      </c>
      <c r="H190" s="63"/>
      <c r="I190" s="22" t="s">
        <v>11</v>
      </c>
    </row>
    <row r="191" ht="14.25" hidden="1" spans="1:9">
      <c r="A191" s="16"/>
      <c r="B191" s="78"/>
      <c r="C191" s="63"/>
      <c r="D191" s="63"/>
      <c r="E191" s="63"/>
      <c r="F191" s="63"/>
      <c r="G191" s="19"/>
      <c r="H191" s="63"/>
      <c r="I191" s="22" t="s">
        <v>11</v>
      </c>
    </row>
    <row r="192" ht="15.75" spans="1:9">
      <c r="A192" s="79" t="s">
        <v>12</v>
      </c>
      <c r="B192" s="78">
        <f>SUM(B161:B191)</f>
        <v>13.05</v>
      </c>
      <c r="C192" s="63"/>
      <c r="D192" s="63"/>
      <c r="E192" s="63"/>
      <c r="F192" s="63"/>
      <c r="G192" s="80">
        <f>G190</f>
        <v>370.19</v>
      </c>
      <c r="H192" s="18"/>
      <c r="I192" s="63"/>
    </row>
    <row r="193" ht="15.75" spans="1:9">
      <c r="A193" s="16">
        <v>43282</v>
      </c>
      <c r="B193" s="83">
        <v>0.2</v>
      </c>
      <c r="C193" s="18"/>
      <c r="D193" s="18"/>
      <c r="E193" s="18"/>
      <c r="F193" s="18"/>
      <c r="G193" s="19">
        <f>B193+G192</f>
        <v>370.39</v>
      </c>
      <c r="H193" s="18"/>
      <c r="I193" s="22" t="s">
        <v>11</v>
      </c>
    </row>
    <row r="194" ht="15.75" spans="1:9">
      <c r="A194" s="16">
        <v>43283</v>
      </c>
      <c r="B194" s="83">
        <v>0.31</v>
      </c>
      <c r="C194" s="18"/>
      <c r="D194" s="18"/>
      <c r="E194" s="18"/>
      <c r="F194" s="18"/>
      <c r="G194" s="19">
        <f>B194+G193</f>
        <v>370.7</v>
      </c>
      <c r="H194" s="18"/>
      <c r="I194" s="22" t="s">
        <v>11</v>
      </c>
    </row>
    <row r="195" ht="15.75" spans="1:9">
      <c r="A195" s="16">
        <v>43284</v>
      </c>
      <c r="B195" s="83">
        <v>0.18</v>
      </c>
      <c r="C195" s="18"/>
      <c r="D195" s="18"/>
      <c r="E195" s="18"/>
      <c r="F195" s="18"/>
      <c r="G195" s="19">
        <f t="shared" ref="G195:G223" si="6">B195+G194</f>
        <v>370.88</v>
      </c>
      <c r="H195" s="18"/>
      <c r="I195" s="22" t="s">
        <v>11</v>
      </c>
    </row>
    <row r="196" ht="15.75" spans="1:9">
      <c r="A196" s="16">
        <v>43285</v>
      </c>
      <c r="B196" s="83">
        <v>0.22</v>
      </c>
      <c r="C196" s="18"/>
      <c r="D196" s="18"/>
      <c r="E196" s="18"/>
      <c r="F196" s="18"/>
      <c r="G196" s="19">
        <f t="shared" si="6"/>
        <v>371.1</v>
      </c>
      <c r="H196" s="18"/>
      <c r="I196" s="22" t="s">
        <v>11</v>
      </c>
    </row>
    <row r="197" ht="15.75" spans="1:9">
      <c r="A197" s="16">
        <v>43286</v>
      </c>
      <c r="B197" s="83">
        <f>1.24+1.02</f>
        <v>2.26</v>
      </c>
      <c r="C197" s="18"/>
      <c r="D197" s="18"/>
      <c r="E197" s="18"/>
      <c r="F197" s="18"/>
      <c r="G197" s="19">
        <f t="shared" si="6"/>
        <v>373.36</v>
      </c>
      <c r="H197" s="18"/>
      <c r="I197" s="22" t="s">
        <v>11</v>
      </c>
    </row>
    <row r="198" ht="15.75" spans="1:9">
      <c r="A198" s="16">
        <v>43287</v>
      </c>
      <c r="B198" s="83">
        <v>0.48</v>
      </c>
      <c r="C198" s="18"/>
      <c r="D198" s="18"/>
      <c r="E198" s="18"/>
      <c r="F198" s="18"/>
      <c r="G198" s="19">
        <f t="shared" si="6"/>
        <v>373.84</v>
      </c>
      <c r="H198" s="18"/>
      <c r="I198" s="22" t="s">
        <v>11</v>
      </c>
    </row>
    <row r="199" ht="15.75" spans="1:9">
      <c r="A199" s="16">
        <v>43288</v>
      </c>
      <c r="B199" s="83">
        <v>0.2</v>
      </c>
      <c r="C199" s="18"/>
      <c r="D199" s="18"/>
      <c r="E199" s="18"/>
      <c r="F199" s="18"/>
      <c r="G199" s="19">
        <f t="shared" si="6"/>
        <v>374.04</v>
      </c>
      <c r="H199" s="18"/>
      <c r="I199" s="22" t="s">
        <v>11</v>
      </c>
    </row>
    <row r="200" ht="15.75" spans="1:9">
      <c r="A200" s="16">
        <v>43289</v>
      </c>
      <c r="B200" s="83">
        <v>0.18</v>
      </c>
      <c r="C200" s="18"/>
      <c r="D200" s="18"/>
      <c r="E200" s="18"/>
      <c r="F200" s="18"/>
      <c r="G200" s="19">
        <f t="shared" si="6"/>
        <v>374.22</v>
      </c>
      <c r="H200" s="18"/>
      <c r="I200" s="22" t="s">
        <v>11</v>
      </c>
    </row>
    <row r="201" ht="15.75" spans="1:9">
      <c r="A201" s="16">
        <v>43290</v>
      </c>
      <c r="B201" s="83">
        <v>0.31</v>
      </c>
      <c r="C201" s="18"/>
      <c r="D201" s="18"/>
      <c r="E201" s="18"/>
      <c r="F201" s="18"/>
      <c r="G201" s="19">
        <f t="shared" si="6"/>
        <v>374.53</v>
      </c>
      <c r="H201" s="18"/>
      <c r="I201" s="22" t="s">
        <v>11</v>
      </c>
    </row>
    <row r="202" ht="15.75" spans="1:9">
      <c r="A202" s="16">
        <v>43291</v>
      </c>
      <c r="B202" s="83">
        <v>0.19</v>
      </c>
      <c r="C202" s="18"/>
      <c r="D202" s="18"/>
      <c r="E202" s="18"/>
      <c r="F202" s="18"/>
      <c r="G202" s="19">
        <f t="shared" si="6"/>
        <v>374.72</v>
      </c>
      <c r="H202" s="18"/>
      <c r="I202" s="22" t="s">
        <v>11</v>
      </c>
    </row>
    <row r="203" ht="15.75" spans="1:9">
      <c r="A203" s="16">
        <v>43292</v>
      </c>
      <c r="B203" s="83">
        <v>0.14</v>
      </c>
      <c r="C203" s="18"/>
      <c r="D203" s="18"/>
      <c r="E203" s="18"/>
      <c r="F203" s="18"/>
      <c r="G203" s="19">
        <f t="shared" si="6"/>
        <v>374.86</v>
      </c>
      <c r="H203" s="18"/>
      <c r="I203" s="22" t="s">
        <v>11</v>
      </c>
    </row>
    <row r="204" ht="15.75" spans="1:9">
      <c r="A204" s="16">
        <v>43293</v>
      </c>
      <c r="B204" s="83">
        <v>1.17</v>
      </c>
      <c r="C204" s="18"/>
      <c r="D204" s="18"/>
      <c r="E204" s="18"/>
      <c r="F204" s="18"/>
      <c r="G204" s="19">
        <f t="shared" si="6"/>
        <v>376.03</v>
      </c>
      <c r="H204" s="18"/>
      <c r="I204" s="22" t="s">
        <v>11</v>
      </c>
    </row>
    <row r="205" ht="15.75" spans="1:9">
      <c r="A205" s="16">
        <v>43294</v>
      </c>
      <c r="B205" s="83">
        <v>0.21</v>
      </c>
      <c r="C205" s="18"/>
      <c r="D205" s="18"/>
      <c r="E205" s="18"/>
      <c r="F205" s="18"/>
      <c r="G205" s="19">
        <f t="shared" si="6"/>
        <v>376.24</v>
      </c>
      <c r="H205" s="18"/>
      <c r="I205" s="22" t="s">
        <v>11</v>
      </c>
    </row>
    <row r="206" ht="15.75" spans="1:9">
      <c r="A206" s="16">
        <v>43295</v>
      </c>
      <c r="B206" s="83">
        <v>0.19</v>
      </c>
      <c r="C206" s="18"/>
      <c r="D206" s="18"/>
      <c r="E206" s="18"/>
      <c r="F206" s="18"/>
      <c r="G206" s="19">
        <f t="shared" si="6"/>
        <v>376.43</v>
      </c>
      <c r="H206" s="18"/>
      <c r="I206" s="22" t="s">
        <v>11</v>
      </c>
    </row>
    <row r="207" ht="15.75" spans="1:9">
      <c r="A207" s="16">
        <v>43296</v>
      </c>
      <c r="B207" s="83">
        <v>0.2</v>
      </c>
      <c r="C207" s="18"/>
      <c r="D207" s="18"/>
      <c r="E207" s="18"/>
      <c r="F207" s="18"/>
      <c r="G207" s="19">
        <f t="shared" si="6"/>
        <v>376.63</v>
      </c>
      <c r="H207" s="18" t="s">
        <v>14</v>
      </c>
      <c r="I207" s="22" t="s">
        <v>11</v>
      </c>
    </row>
    <row r="208" ht="15.75" spans="1:9">
      <c r="A208" s="16">
        <v>43297</v>
      </c>
      <c r="B208" s="83">
        <v>0.28</v>
      </c>
      <c r="C208" s="18"/>
      <c r="D208" s="18"/>
      <c r="E208" s="18"/>
      <c r="F208" s="18"/>
      <c r="G208" s="19">
        <f t="shared" si="6"/>
        <v>376.91</v>
      </c>
      <c r="H208" s="18"/>
      <c r="I208" s="22" t="s">
        <v>11</v>
      </c>
    </row>
    <row r="209" ht="15.75" spans="1:9">
      <c r="A209" s="16">
        <v>43298</v>
      </c>
      <c r="B209" s="83">
        <v>0.22</v>
      </c>
      <c r="C209" s="18"/>
      <c r="D209" s="18"/>
      <c r="E209" s="18"/>
      <c r="F209" s="18"/>
      <c r="G209" s="19">
        <f t="shared" si="6"/>
        <v>377.13</v>
      </c>
      <c r="H209" s="18"/>
      <c r="I209" s="22" t="s">
        <v>11</v>
      </c>
    </row>
    <row r="210" ht="15.75" spans="1:9">
      <c r="A210" s="16">
        <v>43299</v>
      </c>
      <c r="B210" s="83">
        <v>0.19</v>
      </c>
      <c r="C210" s="18"/>
      <c r="D210" s="18"/>
      <c r="E210" s="18"/>
      <c r="F210" s="18"/>
      <c r="G210" s="19">
        <f t="shared" si="6"/>
        <v>377.32</v>
      </c>
      <c r="H210" s="18"/>
      <c r="I210" s="22" t="s">
        <v>11</v>
      </c>
    </row>
    <row r="211" ht="14.25" spans="1:9">
      <c r="A211" s="16">
        <v>43300</v>
      </c>
      <c r="B211" s="83">
        <v>1.2</v>
      </c>
      <c r="C211" s="63"/>
      <c r="D211" s="63"/>
      <c r="E211" s="63"/>
      <c r="F211" s="63"/>
      <c r="G211" s="19">
        <f t="shared" si="6"/>
        <v>378.52</v>
      </c>
      <c r="H211" s="63"/>
      <c r="I211" s="22" t="s">
        <v>11</v>
      </c>
    </row>
    <row r="212" ht="14.25" spans="1:9">
      <c r="A212" s="16">
        <v>43301</v>
      </c>
      <c r="B212" s="83">
        <v>0.19</v>
      </c>
      <c r="C212" s="63"/>
      <c r="D212" s="63"/>
      <c r="E212" s="63"/>
      <c r="F212" s="63"/>
      <c r="G212" s="19">
        <f t="shared" si="6"/>
        <v>378.71</v>
      </c>
      <c r="H212" s="63"/>
      <c r="I212" s="22" t="s">
        <v>11</v>
      </c>
    </row>
    <row r="213" ht="14.25" spans="1:9">
      <c r="A213" s="16">
        <v>43302</v>
      </c>
      <c r="B213" s="83">
        <v>0.2</v>
      </c>
      <c r="C213" s="63"/>
      <c r="D213" s="63"/>
      <c r="E213" s="63"/>
      <c r="F213" s="63"/>
      <c r="G213" s="19">
        <f t="shared" si="6"/>
        <v>378.91</v>
      </c>
      <c r="H213" s="63"/>
      <c r="I213" s="22" t="s">
        <v>11</v>
      </c>
    </row>
    <row r="214" ht="14.25" spans="1:9">
      <c r="A214" s="16">
        <v>43303</v>
      </c>
      <c r="B214" s="83">
        <v>0.21</v>
      </c>
      <c r="C214" s="63"/>
      <c r="D214" s="63"/>
      <c r="E214" s="63"/>
      <c r="F214" s="63"/>
      <c r="G214" s="19">
        <f t="shared" si="6"/>
        <v>379.12</v>
      </c>
      <c r="H214" s="63"/>
      <c r="I214" s="22" t="s">
        <v>11</v>
      </c>
    </row>
    <row r="215" ht="14.25" spans="1:9">
      <c r="A215" s="16">
        <v>43304</v>
      </c>
      <c r="B215" s="83">
        <v>0.27</v>
      </c>
      <c r="C215" s="63"/>
      <c r="D215" s="63"/>
      <c r="E215" s="63"/>
      <c r="F215" s="63"/>
      <c r="G215" s="19">
        <f t="shared" si="6"/>
        <v>379.39</v>
      </c>
      <c r="H215" s="63"/>
      <c r="I215" s="22" t="s">
        <v>11</v>
      </c>
    </row>
    <row r="216" ht="14.25" spans="1:9">
      <c r="A216" s="16">
        <v>43305</v>
      </c>
      <c r="B216" s="89">
        <v>0.19</v>
      </c>
      <c r="C216" s="63"/>
      <c r="D216" s="63"/>
      <c r="E216" s="63"/>
      <c r="F216" s="63"/>
      <c r="G216" s="19">
        <f t="shared" si="6"/>
        <v>379.58</v>
      </c>
      <c r="H216" s="63"/>
      <c r="I216" s="22" t="s">
        <v>11</v>
      </c>
    </row>
    <row r="217" ht="14.25" spans="1:9">
      <c r="A217" s="16">
        <v>43306</v>
      </c>
      <c r="B217" s="83">
        <v>0.19</v>
      </c>
      <c r="C217" s="63"/>
      <c r="D217" s="63"/>
      <c r="E217" s="63"/>
      <c r="F217" s="63"/>
      <c r="G217" s="19">
        <f t="shared" si="6"/>
        <v>379.77</v>
      </c>
      <c r="H217" s="63"/>
      <c r="I217" s="22" t="s">
        <v>11</v>
      </c>
    </row>
    <row r="218" ht="14.25" spans="1:9">
      <c r="A218" s="16">
        <v>43307</v>
      </c>
      <c r="B218" s="83">
        <v>1.22</v>
      </c>
      <c r="C218" s="63"/>
      <c r="D218" s="63"/>
      <c r="E218" s="63"/>
      <c r="F218" s="63"/>
      <c r="G218" s="19">
        <f t="shared" si="6"/>
        <v>380.99</v>
      </c>
      <c r="H218" s="63"/>
      <c r="I218" s="22" t="s">
        <v>11</v>
      </c>
    </row>
    <row r="219" ht="14.25" spans="1:9">
      <c r="A219" s="16">
        <v>43308</v>
      </c>
      <c r="B219" s="78">
        <v>0.2</v>
      </c>
      <c r="C219" s="63"/>
      <c r="D219" s="63"/>
      <c r="E219" s="63"/>
      <c r="F219" s="63"/>
      <c r="G219" s="19">
        <f t="shared" si="6"/>
        <v>381.19</v>
      </c>
      <c r="H219" s="63"/>
      <c r="I219" s="22" t="s">
        <v>11</v>
      </c>
    </row>
    <row r="220" ht="14.25" spans="1:9">
      <c r="A220" s="16">
        <v>43309</v>
      </c>
      <c r="B220" s="78">
        <v>0.19</v>
      </c>
      <c r="C220" s="63"/>
      <c r="D220" s="63"/>
      <c r="E220" s="63"/>
      <c r="F220" s="63"/>
      <c r="G220" s="19">
        <f t="shared" si="6"/>
        <v>381.38</v>
      </c>
      <c r="H220" s="63"/>
      <c r="I220" s="22" t="s">
        <v>11</v>
      </c>
    </row>
    <row r="221" ht="14.25" spans="1:9">
      <c r="A221" s="16">
        <v>43310</v>
      </c>
      <c r="B221" s="78">
        <v>0.18</v>
      </c>
      <c r="C221" s="63"/>
      <c r="D221" s="63"/>
      <c r="E221" s="63"/>
      <c r="F221" s="63"/>
      <c r="G221" s="19">
        <f t="shared" si="6"/>
        <v>381.56</v>
      </c>
      <c r="H221" s="63"/>
      <c r="I221" s="22" t="s">
        <v>11</v>
      </c>
    </row>
    <row r="222" ht="14.25" spans="1:9">
      <c r="A222" s="16">
        <v>43311</v>
      </c>
      <c r="B222" s="78">
        <v>0.2</v>
      </c>
      <c r="C222" s="63"/>
      <c r="D222" s="63"/>
      <c r="E222" s="63"/>
      <c r="F222" s="63"/>
      <c r="G222" s="19">
        <f t="shared" si="6"/>
        <v>381.76</v>
      </c>
      <c r="H222" s="63"/>
      <c r="I222" s="22" t="s">
        <v>11</v>
      </c>
    </row>
    <row r="223" ht="14.25" spans="1:9">
      <c r="A223" s="16">
        <v>43312</v>
      </c>
      <c r="B223" s="78">
        <v>0.21</v>
      </c>
      <c r="C223" s="63"/>
      <c r="D223" s="63"/>
      <c r="E223" s="63"/>
      <c r="F223" s="63"/>
      <c r="G223" s="19">
        <f t="shared" si="6"/>
        <v>381.97</v>
      </c>
      <c r="H223" s="63"/>
      <c r="I223" s="22" t="s">
        <v>11</v>
      </c>
    </row>
    <row r="224" ht="15.75" spans="1:9">
      <c r="A224" s="79" t="s">
        <v>12</v>
      </c>
      <c r="B224" s="78">
        <f>SUM(B193:B223)</f>
        <v>11.78</v>
      </c>
      <c r="C224" s="63"/>
      <c r="D224" s="63"/>
      <c r="E224" s="63"/>
      <c r="F224" s="63"/>
      <c r="G224" s="80">
        <f>G223</f>
        <v>381.97</v>
      </c>
      <c r="H224" s="18"/>
      <c r="I224" s="63"/>
    </row>
    <row r="225" ht="15.75" spans="1:9">
      <c r="A225" s="16">
        <v>43313</v>
      </c>
      <c r="B225" s="83">
        <v>0.33</v>
      </c>
      <c r="C225" s="18"/>
      <c r="D225" s="18"/>
      <c r="E225" s="18"/>
      <c r="F225" s="18"/>
      <c r="G225" s="19">
        <f>B225+G224</f>
        <v>382.3</v>
      </c>
      <c r="H225" s="18"/>
      <c r="I225" s="22" t="s">
        <v>11</v>
      </c>
    </row>
    <row r="226" ht="15.75" spans="1:9">
      <c r="A226" s="16">
        <v>43314</v>
      </c>
      <c r="B226" s="83">
        <v>1.23</v>
      </c>
      <c r="C226" s="18"/>
      <c r="D226" s="18"/>
      <c r="E226" s="18"/>
      <c r="F226" s="18"/>
      <c r="G226" s="19">
        <f>B226+G225</f>
        <v>383.53</v>
      </c>
      <c r="H226" s="18"/>
      <c r="I226" s="22" t="s">
        <v>11</v>
      </c>
    </row>
    <row r="227" ht="15.75" spans="1:9">
      <c r="A227" s="16">
        <v>43315</v>
      </c>
      <c r="B227" s="83">
        <v>0.21</v>
      </c>
      <c r="C227" s="18"/>
      <c r="D227" s="18"/>
      <c r="E227" s="18"/>
      <c r="F227" s="18"/>
      <c r="G227" s="19">
        <f t="shared" ref="G227:G255" si="7">B227+G226</f>
        <v>383.74</v>
      </c>
      <c r="H227" s="18"/>
      <c r="I227" s="22" t="s">
        <v>11</v>
      </c>
    </row>
    <row r="228" ht="15.75" spans="1:9">
      <c r="A228" s="16">
        <v>43316</v>
      </c>
      <c r="B228" s="83">
        <v>0.2</v>
      </c>
      <c r="C228" s="18"/>
      <c r="D228" s="18"/>
      <c r="E228" s="18"/>
      <c r="F228" s="18"/>
      <c r="G228" s="19">
        <f t="shared" si="7"/>
        <v>383.94</v>
      </c>
      <c r="H228" s="18"/>
      <c r="I228" s="22" t="s">
        <v>11</v>
      </c>
    </row>
    <row r="229" ht="15.75" spans="1:9">
      <c r="A229" s="16">
        <v>43317</v>
      </c>
      <c r="B229" s="83">
        <v>0.22</v>
      </c>
      <c r="C229" s="18"/>
      <c r="D229" s="18"/>
      <c r="E229" s="18"/>
      <c r="F229" s="18"/>
      <c r="G229" s="19">
        <f t="shared" si="7"/>
        <v>384.16</v>
      </c>
      <c r="H229" s="18"/>
      <c r="I229" s="22" t="s">
        <v>11</v>
      </c>
    </row>
    <row r="230" ht="15.75" spans="1:9">
      <c r="A230" s="16">
        <v>43318</v>
      </c>
      <c r="B230" s="83">
        <v>0.31</v>
      </c>
      <c r="C230" s="18"/>
      <c r="D230" s="18"/>
      <c r="E230" s="18"/>
      <c r="F230" s="18"/>
      <c r="G230" s="19">
        <f t="shared" si="7"/>
        <v>384.47</v>
      </c>
      <c r="H230" s="18"/>
      <c r="I230" s="22" t="s">
        <v>11</v>
      </c>
    </row>
    <row r="231" ht="15.75" spans="1:9">
      <c r="A231" s="16">
        <v>43319</v>
      </c>
      <c r="B231" s="83">
        <v>0.21</v>
      </c>
      <c r="C231" s="18"/>
      <c r="D231" s="18"/>
      <c r="E231" s="18"/>
      <c r="F231" s="18"/>
      <c r="G231" s="19">
        <f t="shared" si="7"/>
        <v>384.68</v>
      </c>
      <c r="H231" s="18"/>
      <c r="I231" s="22" t="s">
        <v>11</v>
      </c>
    </row>
    <row r="232" ht="15.75" spans="1:9">
      <c r="A232" s="16">
        <v>43320</v>
      </c>
      <c r="B232" s="83">
        <v>0.21</v>
      </c>
      <c r="C232" s="18"/>
      <c r="D232" s="18"/>
      <c r="E232" s="18"/>
      <c r="F232" s="18"/>
      <c r="G232" s="19">
        <f t="shared" si="7"/>
        <v>384.89</v>
      </c>
      <c r="H232" s="18"/>
      <c r="I232" s="22" t="s">
        <v>11</v>
      </c>
    </row>
    <row r="233" ht="15.75" spans="1:9">
      <c r="A233" s="16">
        <v>43321</v>
      </c>
      <c r="B233" s="83">
        <v>1.2</v>
      </c>
      <c r="C233" s="18"/>
      <c r="D233" s="18"/>
      <c r="E233" s="18"/>
      <c r="F233" s="18"/>
      <c r="G233" s="19">
        <f t="shared" si="7"/>
        <v>386.09</v>
      </c>
      <c r="H233" s="18"/>
      <c r="I233" s="22" t="s">
        <v>11</v>
      </c>
    </row>
    <row r="234" ht="15.75" spans="1:9">
      <c r="A234" s="16">
        <v>43322</v>
      </c>
      <c r="B234" s="83">
        <v>0.5</v>
      </c>
      <c r="C234" s="18"/>
      <c r="D234" s="18"/>
      <c r="E234" s="18"/>
      <c r="F234" s="18"/>
      <c r="G234" s="19">
        <f t="shared" si="7"/>
        <v>386.59</v>
      </c>
      <c r="H234" s="18"/>
      <c r="I234" s="22" t="s">
        <v>11</v>
      </c>
    </row>
    <row r="235" ht="15.75" spans="1:9">
      <c r="A235" s="16">
        <v>43323</v>
      </c>
      <c r="B235" s="83">
        <v>0.19</v>
      </c>
      <c r="C235" s="18"/>
      <c r="D235" s="18"/>
      <c r="E235" s="18"/>
      <c r="F235" s="18"/>
      <c r="G235" s="19">
        <f t="shared" si="7"/>
        <v>386.78</v>
      </c>
      <c r="H235" s="18"/>
      <c r="I235" s="22" t="s">
        <v>11</v>
      </c>
    </row>
    <row r="236" ht="15.75" spans="1:16">
      <c r="A236" s="16">
        <v>43324</v>
      </c>
      <c r="B236" s="83">
        <v>0.18</v>
      </c>
      <c r="C236" s="18"/>
      <c r="D236" s="18"/>
      <c r="E236" s="18"/>
      <c r="F236" s="18"/>
      <c r="G236" s="19">
        <f t="shared" si="7"/>
        <v>386.96</v>
      </c>
      <c r="H236" s="18"/>
      <c r="I236" s="22" t="s">
        <v>11</v>
      </c>
      <c r="P236" t="s">
        <v>13</v>
      </c>
    </row>
    <row r="237" ht="15.75" spans="1:9">
      <c r="A237" s="16">
        <v>43325</v>
      </c>
      <c r="B237" s="83">
        <v>0.27</v>
      </c>
      <c r="C237" s="18"/>
      <c r="D237" s="18"/>
      <c r="E237" s="18"/>
      <c r="F237" s="18"/>
      <c r="G237" s="19">
        <f t="shared" si="7"/>
        <v>387.23</v>
      </c>
      <c r="H237" s="18"/>
      <c r="I237" s="22" t="s">
        <v>11</v>
      </c>
    </row>
    <row r="238" ht="15.75" spans="1:9">
      <c r="A238" s="16">
        <v>43326</v>
      </c>
      <c r="B238" s="83">
        <v>1.22</v>
      </c>
      <c r="C238" s="18"/>
      <c r="D238" s="18"/>
      <c r="E238" s="18"/>
      <c r="F238" s="18"/>
      <c r="G238" s="19">
        <f t="shared" si="7"/>
        <v>388.45</v>
      </c>
      <c r="H238" s="18"/>
      <c r="I238" s="22" t="s">
        <v>11</v>
      </c>
    </row>
    <row r="239" ht="15.75" spans="1:9">
      <c r="A239" s="16">
        <v>43327</v>
      </c>
      <c r="B239" s="83">
        <v>1.39</v>
      </c>
      <c r="C239" s="18"/>
      <c r="D239" s="18"/>
      <c r="E239" s="18"/>
      <c r="F239" s="18"/>
      <c r="G239" s="19">
        <f t="shared" si="7"/>
        <v>389.84</v>
      </c>
      <c r="H239" s="18" t="s">
        <v>14</v>
      </c>
      <c r="I239" s="22" t="s">
        <v>11</v>
      </c>
    </row>
    <row r="240" ht="15.75" spans="1:9">
      <c r="A240" s="16">
        <v>43328</v>
      </c>
      <c r="B240" s="83">
        <v>1.2</v>
      </c>
      <c r="C240" s="18"/>
      <c r="D240" s="18"/>
      <c r="E240" s="18"/>
      <c r="F240" s="18"/>
      <c r="G240" s="19">
        <f t="shared" si="7"/>
        <v>391.04</v>
      </c>
      <c r="H240" s="18"/>
      <c r="I240" s="22" t="s">
        <v>11</v>
      </c>
    </row>
    <row r="241" ht="15.75" spans="1:9">
      <c r="A241" s="16">
        <v>43329</v>
      </c>
      <c r="B241" s="83">
        <v>1.08</v>
      </c>
      <c r="C241" s="18"/>
      <c r="D241" s="18"/>
      <c r="E241" s="18"/>
      <c r="F241" s="18"/>
      <c r="G241" s="19">
        <f t="shared" si="7"/>
        <v>392.12</v>
      </c>
      <c r="H241" s="18"/>
      <c r="I241" s="22" t="s">
        <v>11</v>
      </c>
    </row>
    <row r="242" ht="15.75" spans="1:9">
      <c r="A242" s="16">
        <v>43330</v>
      </c>
      <c r="B242" s="83">
        <v>0.21</v>
      </c>
      <c r="C242" s="18"/>
      <c r="D242" s="18"/>
      <c r="E242" s="18"/>
      <c r="F242" s="18"/>
      <c r="G242" s="19">
        <f t="shared" si="7"/>
        <v>392.33</v>
      </c>
      <c r="H242" s="18"/>
      <c r="I242" s="22" t="s">
        <v>11</v>
      </c>
    </row>
    <row r="243" ht="14.25" spans="1:9">
      <c r="A243" s="16">
        <v>43331</v>
      </c>
      <c r="B243" s="83">
        <v>0.22</v>
      </c>
      <c r="C243" s="63"/>
      <c r="D243" s="63"/>
      <c r="E243" s="63"/>
      <c r="F243" s="63"/>
      <c r="G243" s="19">
        <f t="shared" si="7"/>
        <v>392.55</v>
      </c>
      <c r="H243" s="63"/>
      <c r="I243" s="22" t="s">
        <v>11</v>
      </c>
    </row>
    <row r="244" ht="14.25" spans="1:9">
      <c r="A244" s="16">
        <v>43332</v>
      </c>
      <c r="B244" s="83">
        <v>0.27</v>
      </c>
      <c r="C244" s="63"/>
      <c r="D244" s="63"/>
      <c r="E244" s="63"/>
      <c r="F244" s="63"/>
      <c r="G244" s="19">
        <f t="shared" si="7"/>
        <v>392.82</v>
      </c>
      <c r="H244" s="63"/>
      <c r="I244" s="22" t="s">
        <v>11</v>
      </c>
    </row>
    <row r="245" ht="14.25" spans="1:9">
      <c r="A245" s="16">
        <v>43333</v>
      </c>
      <c r="B245" s="83">
        <v>0.21</v>
      </c>
      <c r="C245" s="63"/>
      <c r="D245" s="63"/>
      <c r="E245" s="63"/>
      <c r="F245" s="63"/>
      <c r="G245" s="19">
        <f t="shared" si="7"/>
        <v>393.03</v>
      </c>
      <c r="H245" s="63"/>
      <c r="I245" s="22" t="s">
        <v>11</v>
      </c>
    </row>
    <row r="246" ht="14.25" spans="1:9">
      <c r="A246" s="16">
        <v>43334</v>
      </c>
      <c r="B246" s="83">
        <v>0.21</v>
      </c>
      <c r="C246" s="63"/>
      <c r="D246" s="63"/>
      <c r="E246" s="63"/>
      <c r="F246" s="63"/>
      <c r="G246" s="19">
        <f t="shared" si="7"/>
        <v>393.24</v>
      </c>
      <c r="H246" s="63"/>
      <c r="I246" s="22" t="s">
        <v>11</v>
      </c>
    </row>
    <row r="247" ht="14.25" spans="1:9">
      <c r="A247" s="16">
        <v>43335</v>
      </c>
      <c r="B247" s="83">
        <v>1.19</v>
      </c>
      <c r="C247" s="63"/>
      <c r="D247" s="63"/>
      <c r="E247" s="63"/>
      <c r="F247" s="63"/>
      <c r="G247" s="19">
        <f t="shared" si="7"/>
        <v>394.43</v>
      </c>
      <c r="H247" s="63"/>
      <c r="I247" s="22" t="s">
        <v>11</v>
      </c>
    </row>
    <row r="248" ht="14.25" spans="1:9">
      <c r="A248" s="16">
        <v>43336</v>
      </c>
      <c r="B248" s="89">
        <v>0.21</v>
      </c>
      <c r="C248" s="63"/>
      <c r="D248" s="63"/>
      <c r="E248" s="63"/>
      <c r="F248" s="63"/>
      <c r="G248" s="19">
        <f t="shared" si="7"/>
        <v>394.64</v>
      </c>
      <c r="H248" s="63"/>
      <c r="I248" s="22" t="s">
        <v>11</v>
      </c>
    </row>
    <row r="249" ht="14.25" spans="1:9">
      <c r="A249" s="16">
        <v>43337</v>
      </c>
      <c r="B249" s="83">
        <v>0.25</v>
      </c>
      <c r="C249" s="63"/>
      <c r="D249" s="63"/>
      <c r="E249" s="63"/>
      <c r="F249" s="63"/>
      <c r="G249" s="19">
        <f t="shared" si="7"/>
        <v>394.89</v>
      </c>
      <c r="H249" s="63"/>
      <c r="I249" s="22" t="s">
        <v>11</v>
      </c>
    </row>
    <row r="250" ht="14.25" spans="1:14">
      <c r="A250" s="16">
        <v>43338</v>
      </c>
      <c r="B250" s="83">
        <v>0.17</v>
      </c>
      <c r="C250" s="63"/>
      <c r="D250" s="63"/>
      <c r="E250" s="63"/>
      <c r="F250" s="63"/>
      <c r="G250" s="19">
        <f t="shared" si="7"/>
        <v>395.06</v>
      </c>
      <c r="H250" s="63"/>
      <c r="I250" s="22" t="s">
        <v>11</v>
      </c>
      <c r="N250" t="s">
        <v>15</v>
      </c>
    </row>
    <row r="251" ht="14.25" spans="1:9">
      <c r="A251" s="16">
        <v>43339</v>
      </c>
      <c r="B251" s="78">
        <v>0.3</v>
      </c>
      <c r="C251" s="63"/>
      <c r="D251" s="63"/>
      <c r="E251" s="63"/>
      <c r="F251" s="63"/>
      <c r="G251" s="19">
        <f t="shared" si="7"/>
        <v>395.36</v>
      </c>
      <c r="H251" s="63"/>
      <c r="I251" s="22" t="s">
        <v>11</v>
      </c>
    </row>
    <row r="252" ht="14.25" spans="1:9">
      <c r="A252" s="16">
        <v>43340</v>
      </c>
      <c r="B252" s="86">
        <v>0.27</v>
      </c>
      <c r="C252" s="63"/>
      <c r="D252" s="63"/>
      <c r="E252" s="63"/>
      <c r="F252" s="63"/>
      <c r="G252" s="19">
        <f t="shared" si="7"/>
        <v>395.63</v>
      </c>
      <c r="H252" s="63"/>
      <c r="I252" s="22" t="s">
        <v>11</v>
      </c>
    </row>
    <row r="253" ht="14.25" spans="1:9">
      <c r="A253" s="16">
        <v>43341</v>
      </c>
      <c r="B253" s="78">
        <v>0.22</v>
      </c>
      <c r="C253" s="63"/>
      <c r="D253" s="63"/>
      <c r="E253" s="63"/>
      <c r="F253" s="63"/>
      <c r="G253" s="19">
        <f t="shared" si="7"/>
        <v>395.85</v>
      </c>
      <c r="H253" s="63"/>
      <c r="I253" s="22" t="s">
        <v>11</v>
      </c>
    </row>
    <row r="254" ht="14.25" spans="1:9">
      <c r="A254" s="16">
        <v>43342</v>
      </c>
      <c r="B254" s="86">
        <v>1.38</v>
      </c>
      <c r="C254" s="63"/>
      <c r="D254" s="63"/>
      <c r="E254" s="63"/>
      <c r="F254" s="63"/>
      <c r="G254" s="19">
        <f t="shared" si="7"/>
        <v>397.23</v>
      </c>
      <c r="H254" s="63"/>
      <c r="I254" s="22" t="s">
        <v>11</v>
      </c>
    </row>
    <row r="255" ht="14.25" spans="1:9">
      <c r="A255" s="16">
        <v>43343</v>
      </c>
      <c r="B255" s="78">
        <v>0.21</v>
      </c>
      <c r="C255" s="63"/>
      <c r="D255" s="63"/>
      <c r="E255" s="63"/>
      <c r="F255" s="63"/>
      <c r="G255" s="19">
        <f t="shared" si="7"/>
        <v>397.44</v>
      </c>
      <c r="H255" s="63"/>
      <c r="I255" s="22" t="s">
        <v>11</v>
      </c>
    </row>
    <row r="256" ht="15.75" spans="1:9">
      <c r="A256" s="79" t="s">
        <v>12</v>
      </c>
      <c r="B256" s="78">
        <f>SUM(B225:B255)</f>
        <v>15.47</v>
      </c>
      <c r="C256" s="63"/>
      <c r="D256" s="63"/>
      <c r="E256" s="63"/>
      <c r="F256" s="63"/>
      <c r="G256" s="80">
        <f>G255</f>
        <v>397.44</v>
      </c>
      <c r="H256" s="18"/>
      <c r="I256" s="63"/>
    </row>
    <row r="257" ht="15.75" spans="1:9">
      <c r="A257" s="16">
        <v>43344</v>
      </c>
      <c r="B257" s="83">
        <v>0.22</v>
      </c>
      <c r="C257" s="18"/>
      <c r="D257" s="18"/>
      <c r="E257" s="18"/>
      <c r="F257" s="18"/>
      <c r="G257" s="19">
        <f>B257+G256</f>
        <v>397.66</v>
      </c>
      <c r="H257" s="18"/>
      <c r="I257" s="22" t="s">
        <v>11</v>
      </c>
    </row>
    <row r="258" ht="15.75" spans="1:9">
      <c r="A258" s="16">
        <v>43345</v>
      </c>
      <c r="B258" s="89">
        <v>0.24</v>
      </c>
      <c r="C258" s="18"/>
      <c r="D258" s="18"/>
      <c r="E258" s="18"/>
      <c r="F258" s="18"/>
      <c r="G258" s="19">
        <f>B258+G257</f>
        <v>397.9</v>
      </c>
      <c r="H258" s="18"/>
      <c r="I258" s="22" t="s">
        <v>11</v>
      </c>
    </row>
    <row r="259" ht="15.75" spans="1:9">
      <c r="A259" s="16">
        <v>43346</v>
      </c>
      <c r="B259" s="83">
        <v>0.32</v>
      </c>
      <c r="C259" s="18"/>
      <c r="D259" s="18"/>
      <c r="E259" s="18"/>
      <c r="F259" s="18"/>
      <c r="G259" s="19">
        <f t="shared" ref="G259:G287" si="8">B259+G258</f>
        <v>398.22</v>
      </c>
      <c r="H259" s="18"/>
      <c r="I259" s="22" t="s">
        <v>11</v>
      </c>
    </row>
    <row r="260" ht="15.75" spans="1:9">
      <c r="A260" s="16">
        <v>43347</v>
      </c>
      <c r="B260" s="83">
        <v>0.22</v>
      </c>
      <c r="C260" s="18"/>
      <c r="D260" s="18"/>
      <c r="E260" s="18"/>
      <c r="F260" s="18"/>
      <c r="G260" s="19">
        <f t="shared" si="8"/>
        <v>398.44</v>
      </c>
      <c r="H260" s="18"/>
      <c r="I260" s="22" t="s">
        <v>11</v>
      </c>
    </row>
    <row r="261" ht="15.75" spans="1:9">
      <c r="A261" s="16">
        <v>43348</v>
      </c>
      <c r="B261" s="83">
        <v>0.23</v>
      </c>
      <c r="C261" s="18"/>
      <c r="D261" s="18"/>
      <c r="E261" s="18"/>
      <c r="F261" s="18"/>
      <c r="G261" s="19">
        <f t="shared" si="8"/>
        <v>398.67</v>
      </c>
      <c r="H261" s="18"/>
      <c r="I261" s="22" t="s">
        <v>11</v>
      </c>
    </row>
    <row r="262" ht="15.75" spans="1:9">
      <c r="A262" s="16">
        <v>43349</v>
      </c>
      <c r="B262" s="83">
        <v>1.4</v>
      </c>
      <c r="C262" s="18"/>
      <c r="D262" s="18"/>
      <c r="E262" s="18"/>
      <c r="F262" s="18"/>
      <c r="G262" s="19">
        <f t="shared" si="8"/>
        <v>400.07</v>
      </c>
      <c r="H262" s="18"/>
      <c r="I262" s="22" t="s">
        <v>11</v>
      </c>
    </row>
    <row r="263" ht="15.75" spans="1:9">
      <c r="A263" s="16">
        <v>43350</v>
      </c>
      <c r="B263" s="83">
        <v>1.32</v>
      </c>
      <c r="C263" s="18"/>
      <c r="D263" s="18"/>
      <c r="E263" s="18"/>
      <c r="F263" s="18"/>
      <c r="G263" s="19">
        <f t="shared" si="8"/>
        <v>401.39</v>
      </c>
      <c r="H263" s="18"/>
      <c r="I263" s="22" t="s">
        <v>11</v>
      </c>
    </row>
    <row r="264" ht="15.75" spans="1:9">
      <c r="A264" s="16">
        <v>43351</v>
      </c>
      <c r="B264" s="83">
        <v>0.21</v>
      </c>
      <c r="C264" s="18"/>
      <c r="D264" s="18"/>
      <c r="E264" s="18"/>
      <c r="F264" s="18"/>
      <c r="G264" s="19">
        <f t="shared" si="8"/>
        <v>401.6</v>
      </c>
      <c r="H264" s="18"/>
      <c r="I264" s="22" t="s">
        <v>11</v>
      </c>
    </row>
    <row r="265" ht="15.75" spans="1:9">
      <c r="A265" s="16">
        <v>43352</v>
      </c>
      <c r="B265" s="83">
        <v>0.2</v>
      </c>
      <c r="C265" s="18"/>
      <c r="D265" s="18"/>
      <c r="E265" s="18"/>
      <c r="F265" s="18"/>
      <c r="G265" s="19">
        <f t="shared" si="8"/>
        <v>401.8</v>
      </c>
      <c r="H265" s="18"/>
      <c r="I265" s="22" t="s">
        <v>11</v>
      </c>
    </row>
    <row r="266" ht="15.75" spans="1:9">
      <c r="A266" s="16">
        <v>43353</v>
      </c>
      <c r="B266" s="83">
        <v>0.32</v>
      </c>
      <c r="C266" s="18"/>
      <c r="D266" s="18"/>
      <c r="E266" s="18"/>
      <c r="F266" s="18"/>
      <c r="G266" s="19">
        <f t="shared" si="8"/>
        <v>402.12</v>
      </c>
      <c r="H266" s="18"/>
      <c r="I266" s="22" t="s">
        <v>11</v>
      </c>
    </row>
    <row r="267" ht="15.75" spans="1:9">
      <c r="A267" s="16">
        <v>43354</v>
      </c>
      <c r="B267" s="83">
        <v>0.22</v>
      </c>
      <c r="C267" s="18"/>
      <c r="D267" s="18"/>
      <c r="E267" s="18"/>
      <c r="F267" s="18"/>
      <c r="G267" s="19">
        <f t="shared" si="8"/>
        <v>402.34</v>
      </c>
      <c r="H267" s="18"/>
      <c r="I267" s="22" t="s">
        <v>11</v>
      </c>
    </row>
    <row r="268" ht="15.75" spans="1:9">
      <c r="A268" s="16">
        <v>43355</v>
      </c>
      <c r="B268" s="83">
        <v>0.22</v>
      </c>
      <c r="C268" s="18"/>
      <c r="D268" s="18"/>
      <c r="E268" s="18"/>
      <c r="F268" s="18"/>
      <c r="G268" s="19">
        <f t="shared" si="8"/>
        <v>402.56</v>
      </c>
      <c r="H268" s="18"/>
      <c r="I268" s="22" t="s">
        <v>11</v>
      </c>
    </row>
    <row r="269" ht="15.75" spans="1:9">
      <c r="A269" s="16">
        <v>43356</v>
      </c>
      <c r="B269" s="83">
        <v>1.39</v>
      </c>
      <c r="C269" s="18"/>
      <c r="D269" s="18"/>
      <c r="E269" s="18"/>
      <c r="F269" s="18"/>
      <c r="G269" s="19">
        <f t="shared" si="8"/>
        <v>403.95</v>
      </c>
      <c r="H269" s="18"/>
      <c r="I269" s="22" t="s">
        <v>11</v>
      </c>
    </row>
    <row r="270" ht="15.75" spans="1:9">
      <c r="A270" s="16">
        <v>43357</v>
      </c>
      <c r="B270" s="83">
        <v>0.22</v>
      </c>
      <c r="C270" s="18"/>
      <c r="D270" s="18"/>
      <c r="E270" s="18"/>
      <c r="F270" s="18"/>
      <c r="G270" s="19">
        <f t="shared" si="8"/>
        <v>404.17</v>
      </c>
      <c r="H270" s="18"/>
      <c r="I270" s="22" t="s">
        <v>11</v>
      </c>
    </row>
    <row r="271" ht="15.75" spans="1:9">
      <c r="A271" s="16">
        <v>43358</v>
      </c>
      <c r="B271" s="83">
        <v>0.21</v>
      </c>
      <c r="C271" s="18"/>
      <c r="D271" s="18"/>
      <c r="E271" s="18"/>
      <c r="F271" s="18"/>
      <c r="G271" s="19">
        <f t="shared" si="8"/>
        <v>404.38</v>
      </c>
      <c r="H271" s="18" t="s">
        <v>14</v>
      </c>
      <c r="I271" s="22" t="s">
        <v>11</v>
      </c>
    </row>
    <row r="272" ht="15.75" spans="1:9">
      <c r="A272" s="16">
        <v>43359</v>
      </c>
      <c r="B272" s="83">
        <v>0.22</v>
      </c>
      <c r="C272" s="18"/>
      <c r="D272" s="18"/>
      <c r="E272" s="18"/>
      <c r="F272" s="18"/>
      <c r="G272" s="19">
        <f t="shared" si="8"/>
        <v>404.6</v>
      </c>
      <c r="H272" s="18"/>
      <c r="I272" s="22" t="s">
        <v>11</v>
      </c>
    </row>
    <row r="273" ht="15.75" spans="1:9">
      <c r="A273" s="16">
        <v>43360</v>
      </c>
      <c r="B273" s="83">
        <v>0.33</v>
      </c>
      <c r="C273" s="18"/>
      <c r="D273" s="18"/>
      <c r="E273" s="18"/>
      <c r="F273" s="18"/>
      <c r="G273" s="19">
        <f t="shared" si="8"/>
        <v>404.93</v>
      </c>
      <c r="H273" s="18"/>
      <c r="I273" s="22" t="s">
        <v>11</v>
      </c>
    </row>
    <row r="274" ht="15.75" spans="1:9">
      <c r="A274" s="16">
        <v>43361</v>
      </c>
      <c r="B274" s="83">
        <v>1.18</v>
      </c>
      <c r="C274" s="18"/>
      <c r="D274" s="18"/>
      <c r="E274" s="18"/>
      <c r="F274" s="18"/>
      <c r="G274" s="19">
        <f t="shared" si="8"/>
        <v>406.11</v>
      </c>
      <c r="H274" s="18"/>
      <c r="I274" s="22" t="s">
        <v>11</v>
      </c>
    </row>
    <row r="275" ht="14.25" spans="1:12">
      <c r="A275" s="16">
        <v>43362</v>
      </c>
      <c r="B275" s="83">
        <v>1.32</v>
      </c>
      <c r="C275" s="63"/>
      <c r="D275" s="63"/>
      <c r="E275" s="63"/>
      <c r="F275" s="63"/>
      <c r="G275" s="19">
        <f t="shared" si="8"/>
        <v>407.43</v>
      </c>
      <c r="H275" s="63"/>
      <c r="I275" s="22" t="s">
        <v>11</v>
      </c>
      <c r="L275" t="s">
        <v>13</v>
      </c>
    </row>
    <row r="276" ht="14.25" spans="1:9">
      <c r="A276" s="16">
        <v>43363</v>
      </c>
      <c r="B276" s="83">
        <v>1.35</v>
      </c>
      <c r="C276" s="63"/>
      <c r="D276" s="63"/>
      <c r="E276" s="63"/>
      <c r="F276" s="63"/>
      <c r="G276" s="19">
        <f t="shared" si="8"/>
        <v>408.78</v>
      </c>
      <c r="H276" s="63"/>
      <c r="I276" s="22" t="s">
        <v>11</v>
      </c>
    </row>
    <row r="277" ht="14.25" spans="1:9">
      <c r="A277" s="16">
        <v>43364</v>
      </c>
      <c r="B277" s="83">
        <v>0.23</v>
      </c>
      <c r="C277" s="63"/>
      <c r="D277" s="63"/>
      <c r="E277" s="63"/>
      <c r="F277" s="63"/>
      <c r="G277" s="19">
        <f t="shared" si="8"/>
        <v>409.01</v>
      </c>
      <c r="H277" s="63"/>
      <c r="I277" s="22" t="s">
        <v>11</v>
      </c>
    </row>
    <row r="278" ht="14.25" spans="1:9">
      <c r="A278" s="16">
        <v>43365</v>
      </c>
      <c r="B278" s="83">
        <v>0.22</v>
      </c>
      <c r="C278" s="63"/>
      <c r="D278" s="63"/>
      <c r="E278" s="63"/>
      <c r="F278" s="63"/>
      <c r="G278" s="19">
        <f t="shared" si="8"/>
        <v>409.23</v>
      </c>
      <c r="H278" s="63"/>
      <c r="I278" s="22" t="s">
        <v>11</v>
      </c>
    </row>
    <row r="279" ht="14.25" spans="1:9">
      <c r="A279" s="16">
        <v>43366</v>
      </c>
      <c r="B279" s="83">
        <v>0.23</v>
      </c>
      <c r="C279" s="63"/>
      <c r="D279" s="63"/>
      <c r="E279" s="63"/>
      <c r="F279" s="63"/>
      <c r="G279" s="19">
        <f t="shared" si="8"/>
        <v>409.46</v>
      </c>
      <c r="H279" s="63"/>
      <c r="I279" s="22" t="s">
        <v>11</v>
      </c>
    </row>
    <row r="280" ht="14.25" spans="1:9">
      <c r="A280" s="16">
        <v>43367</v>
      </c>
      <c r="B280" s="89">
        <v>0.34</v>
      </c>
      <c r="C280" s="63"/>
      <c r="D280" s="63"/>
      <c r="E280" s="63"/>
      <c r="F280" s="63"/>
      <c r="G280" s="19">
        <f t="shared" si="8"/>
        <v>409.8</v>
      </c>
      <c r="H280" s="63"/>
      <c r="I280" s="22" t="s">
        <v>11</v>
      </c>
    </row>
    <row r="281" ht="14.25" spans="1:9">
      <c r="A281" s="16">
        <v>43368</v>
      </c>
      <c r="B281" s="83">
        <v>0.2</v>
      </c>
      <c r="C281" s="63"/>
      <c r="D281" s="63"/>
      <c r="E281" s="63"/>
      <c r="F281" s="63"/>
      <c r="G281" s="19">
        <f t="shared" si="8"/>
        <v>410</v>
      </c>
      <c r="H281" s="63"/>
      <c r="I281" s="22" t="s">
        <v>11</v>
      </c>
    </row>
    <row r="282" ht="14.25" spans="1:9">
      <c r="A282" s="16">
        <v>43369</v>
      </c>
      <c r="B282" s="83">
        <v>0.21</v>
      </c>
      <c r="C282" s="63"/>
      <c r="D282" s="63"/>
      <c r="E282" s="63"/>
      <c r="F282" s="63"/>
      <c r="G282" s="19">
        <f t="shared" si="8"/>
        <v>410.21</v>
      </c>
      <c r="H282" s="63"/>
      <c r="I282" s="22" t="s">
        <v>11</v>
      </c>
    </row>
    <row r="283" ht="14.25" spans="1:9">
      <c r="A283" s="16">
        <v>43370</v>
      </c>
      <c r="B283" s="78">
        <v>1.39</v>
      </c>
      <c r="C283" s="63"/>
      <c r="D283" s="63"/>
      <c r="E283" s="63"/>
      <c r="F283" s="63"/>
      <c r="G283" s="19">
        <f t="shared" si="8"/>
        <v>411.6</v>
      </c>
      <c r="H283" s="63"/>
      <c r="I283" s="22" t="s">
        <v>11</v>
      </c>
    </row>
    <row r="284" ht="14.25" spans="1:9">
      <c r="A284" s="16">
        <v>43371</v>
      </c>
      <c r="B284" s="86">
        <v>0.38</v>
      </c>
      <c r="C284" s="63"/>
      <c r="D284" s="63"/>
      <c r="E284" s="63"/>
      <c r="F284" s="63"/>
      <c r="G284" s="19">
        <f t="shared" si="8"/>
        <v>411.98</v>
      </c>
      <c r="H284" s="63"/>
      <c r="I284" s="22" t="s">
        <v>11</v>
      </c>
    </row>
    <row r="285" ht="14.25" spans="1:9">
      <c r="A285" s="16">
        <v>43372</v>
      </c>
      <c r="B285" s="78">
        <v>0.22</v>
      </c>
      <c r="C285" s="63"/>
      <c r="D285" s="63"/>
      <c r="E285" s="63"/>
      <c r="F285" s="63"/>
      <c r="G285" s="19">
        <f t="shared" si="8"/>
        <v>412.2</v>
      </c>
      <c r="H285" s="63"/>
      <c r="I285" s="22" t="s">
        <v>11</v>
      </c>
    </row>
    <row r="286" ht="14.25" spans="1:9">
      <c r="A286" s="16">
        <v>43373</v>
      </c>
      <c r="B286" s="86">
        <v>0.24</v>
      </c>
      <c r="C286" s="63"/>
      <c r="D286" s="63"/>
      <c r="E286" s="63"/>
      <c r="F286" s="63"/>
      <c r="G286" s="19">
        <f t="shared" si="8"/>
        <v>412.44</v>
      </c>
      <c r="H286" s="63"/>
      <c r="I286" s="22" t="s">
        <v>11</v>
      </c>
    </row>
    <row r="287" ht="14.25" hidden="1" spans="1:9">
      <c r="A287" s="16"/>
      <c r="B287" s="78"/>
      <c r="C287" s="63"/>
      <c r="D287" s="63"/>
      <c r="E287" s="63"/>
      <c r="F287" s="63"/>
      <c r="G287" s="19">
        <f t="shared" si="8"/>
        <v>412.44</v>
      </c>
      <c r="H287" s="63"/>
      <c r="I287" s="22"/>
    </row>
    <row r="288" ht="15.75" spans="1:9">
      <c r="A288" s="79" t="s">
        <v>12</v>
      </c>
      <c r="B288" s="78">
        <f>SUM(B257:B287)</f>
        <v>15</v>
      </c>
      <c r="C288" s="63"/>
      <c r="D288" s="63"/>
      <c r="E288" s="63"/>
      <c r="F288" s="63"/>
      <c r="G288" s="80">
        <f>G287</f>
        <v>412.44</v>
      </c>
      <c r="H288" s="18"/>
      <c r="I288" s="63"/>
    </row>
    <row r="289" ht="15.75" spans="1:9">
      <c r="A289" s="16">
        <v>43374</v>
      </c>
      <c r="B289" s="83">
        <v>0.32</v>
      </c>
      <c r="C289" s="18"/>
      <c r="D289" s="18"/>
      <c r="E289" s="18"/>
      <c r="F289" s="18"/>
      <c r="G289" s="19">
        <f>B289+G288</f>
        <v>412.76</v>
      </c>
      <c r="H289" s="18"/>
      <c r="I289" s="22" t="s">
        <v>11</v>
      </c>
    </row>
    <row r="290" ht="15.75" spans="1:9">
      <c r="A290" s="16">
        <v>43375</v>
      </c>
      <c r="B290" s="89">
        <f>0.22+1.1</f>
        <v>1.32</v>
      </c>
      <c r="C290" s="18"/>
      <c r="D290" s="18"/>
      <c r="E290" s="18"/>
      <c r="F290" s="18"/>
      <c r="G290" s="19">
        <f>B290+G289</f>
        <v>414.08</v>
      </c>
      <c r="H290" s="18"/>
      <c r="I290" s="22" t="s">
        <v>11</v>
      </c>
    </row>
    <row r="291" ht="15.75" spans="1:9">
      <c r="A291" s="16">
        <v>43376</v>
      </c>
      <c r="B291" s="83">
        <v>0.21</v>
      </c>
      <c r="C291" s="18"/>
      <c r="D291" s="18"/>
      <c r="E291" s="18"/>
      <c r="F291" s="18"/>
      <c r="G291" s="19">
        <f t="shared" ref="G291:G319" si="9">B291+G290</f>
        <v>414.29</v>
      </c>
      <c r="H291" s="18"/>
      <c r="I291" s="22" t="s">
        <v>11</v>
      </c>
    </row>
    <row r="292" ht="15.75" spans="1:9">
      <c r="A292" s="16">
        <v>43377</v>
      </c>
      <c r="B292" s="83">
        <v>1.39</v>
      </c>
      <c r="C292" s="18"/>
      <c r="D292" s="18"/>
      <c r="E292" s="18"/>
      <c r="F292" s="18"/>
      <c r="G292" s="19">
        <f t="shared" si="9"/>
        <v>415.68</v>
      </c>
      <c r="H292" s="18"/>
      <c r="I292" s="22" t="s">
        <v>11</v>
      </c>
    </row>
    <row r="293" ht="15.75" spans="1:9">
      <c r="A293" s="16">
        <v>43378</v>
      </c>
      <c r="B293" s="83">
        <f>0.22+1.25</f>
        <v>1.47</v>
      </c>
      <c r="C293" s="18"/>
      <c r="D293" s="18"/>
      <c r="E293" s="18"/>
      <c r="F293" s="18"/>
      <c r="G293" s="19">
        <f t="shared" si="9"/>
        <v>417.15</v>
      </c>
      <c r="H293" s="18"/>
      <c r="I293" s="22" t="s">
        <v>11</v>
      </c>
    </row>
    <row r="294" ht="15.75" spans="1:9">
      <c r="A294" s="16">
        <v>43379</v>
      </c>
      <c r="B294" s="83">
        <v>0.21</v>
      </c>
      <c r="C294" s="18"/>
      <c r="D294" s="18"/>
      <c r="E294" s="18"/>
      <c r="F294" s="18"/>
      <c r="G294" s="19">
        <f t="shared" si="9"/>
        <v>417.36</v>
      </c>
      <c r="H294" s="18"/>
      <c r="I294" s="22" t="s">
        <v>11</v>
      </c>
    </row>
    <row r="295" ht="15.75" spans="1:9">
      <c r="A295" s="16">
        <v>43380</v>
      </c>
      <c r="B295" s="83">
        <v>0.21</v>
      </c>
      <c r="C295" s="18"/>
      <c r="D295" s="18"/>
      <c r="E295" s="18"/>
      <c r="F295" s="18"/>
      <c r="G295" s="19">
        <f t="shared" si="9"/>
        <v>417.57</v>
      </c>
      <c r="H295" s="18"/>
      <c r="I295" s="22" t="s">
        <v>11</v>
      </c>
    </row>
    <row r="296" ht="15.75" spans="1:9">
      <c r="A296" s="16">
        <v>43381</v>
      </c>
      <c r="B296" s="83">
        <v>0.38</v>
      </c>
      <c r="C296" s="18"/>
      <c r="D296" s="18"/>
      <c r="E296" s="18"/>
      <c r="F296" s="18"/>
      <c r="G296" s="19">
        <f t="shared" si="9"/>
        <v>417.95</v>
      </c>
      <c r="H296" s="18"/>
      <c r="I296" s="22" t="s">
        <v>11</v>
      </c>
    </row>
    <row r="297" ht="15.75" spans="1:9">
      <c r="A297" s="16">
        <v>43382</v>
      </c>
      <c r="B297" s="83">
        <v>0.22</v>
      </c>
      <c r="C297" s="18"/>
      <c r="D297" s="18"/>
      <c r="E297" s="18"/>
      <c r="F297" s="18"/>
      <c r="G297" s="19">
        <f t="shared" si="9"/>
        <v>418.17</v>
      </c>
      <c r="H297" s="18"/>
      <c r="I297" s="22" t="s">
        <v>11</v>
      </c>
    </row>
    <row r="298" ht="15.75" spans="1:9">
      <c r="A298" s="16">
        <v>43383</v>
      </c>
      <c r="B298" s="83">
        <v>0.23</v>
      </c>
      <c r="C298" s="18"/>
      <c r="D298" s="18"/>
      <c r="E298" s="18"/>
      <c r="F298" s="18"/>
      <c r="G298" s="19">
        <f t="shared" si="9"/>
        <v>418.4</v>
      </c>
      <c r="H298" s="18"/>
      <c r="I298" s="22" t="s">
        <v>11</v>
      </c>
    </row>
    <row r="299" ht="15.75" spans="1:9">
      <c r="A299" s="16">
        <v>43384</v>
      </c>
      <c r="B299" s="83">
        <v>1.37</v>
      </c>
      <c r="C299" s="18"/>
      <c r="D299" s="18"/>
      <c r="E299" s="18"/>
      <c r="F299" s="18"/>
      <c r="G299" s="19">
        <f t="shared" si="9"/>
        <v>419.77</v>
      </c>
      <c r="H299" s="18"/>
      <c r="I299" s="22" t="s">
        <v>11</v>
      </c>
    </row>
    <row r="300" ht="15.75" spans="1:9">
      <c r="A300" s="16">
        <v>43385</v>
      </c>
      <c r="B300" s="83">
        <v>0.21</v>
      </c>
      <c r="C300" s="18"/>
      <c r="D300" s="18"/>
      <c r="E300" s="18"/>
      <c r="F300" s="18"/>
      <c r="G300" s="19">
        <f t="shared" si="9"/>
        <v>419.98</v>
      </c>
      <c r="H300" s="18"/>
      <c r="I300" s="22" t="s">
        <v>11</v>
      </c>
    </row>
    <row r="301" ht="15.75" spans="1:9">
      <c r="A301" s="16">
        <v>43386</v>
      </c>
      <c r="B301" s="83">
        <v>0.23</v>
      </c>
      <c r="C301" s="18"/>
      <c r="D301" s="18"/>
      <c r="E301" s="18"/>
      <c r="F301" s="18"/>
      <c r="G301" s="19">
        <f t="shared" si="9"/>
        <v>420.21</v>
      </c>
      <c r="H301" s="18"/>
      <c r="I301" s="22" t="s">
        <v>11</v>
      </c>
    </row>
    <row r="302" ht="15.75" spans="1:9">
      <c r="A302" s="16">
        <v>43387</v>
      </c>
      <c r="B302" s="83">
        <v>0.23</v>
      </c>
      <c r="C302" s="18"/>
      <c r="D302" s="18"/>
      <c r="E302" s="18"/>
      <c r="F302" s="18"/>
      <c r="G302" s="19">
        <f t="shared" si="9"/>
        <v>420.44</v>
      </c>
      <c r="H302" s="18"/>
      <c r="I302" s="22" t="s">
        <v>11</v>
      </c>
    </row>
    <row r="303" ht="15.75" spans="1:9">
      <c r="A303" s="16">
        <v>43388</v>
      </c>
      <c r="B303" s="83">
        <v>0.85</v>
      </c>
      <c r="C303" s="18"/>
      <c r="D303" s="18"/>
      <c r="E303" s="18"/>
      <c r="F303" s="18"/>
      <c r="G303" s="19">
        <f t="shared" si="9"/>
        <v>421.29</v>
      </c>
      <c r="H303" s="18" t="s">
        <v>14</v>
      </c>
      <c r="I303" s="22" t="s">
        <v>11</v>
      </c>
    </row>
    <row r="304" ht="15.75" spans="1:9">
      <c r="A304" s="16">
        <v>43389</v>
      </c>
      <c r="B304" s="83">
        <v>0.22</v>
      </c>
      <c r="C304" s="18"/>
      <c r="D304" s="18"/>
      <c r="E304" s="18"/>
      <c r="F304" s="18"/>
      <c r="G304" s="19">
        <f t="shared" si="9"/>
        <v>421.51</v>
      </c>
      <c r="H304" s="18"/>
      <c r="I304" s="22" t="s">
        <v>11</v>
      </c>
    </row>
    <row r="305" ht="15.75" spans="1:9">
      <c r="A305" s="16">
        <v>43390</v>
      </c>
      <c r="B305" s="83">
        <v>0.22</v>
      </c>
      <c r="C305" s="18"/>
      <c r="D305" s="18"/>
      <c r="E305" s="18"/>
      <c r="F305" s="18"/>
      <c r="G305" s="19">
        <f t="shared" si="9"/>
        <v>421.73</v>
      </c>
      <c r="H305" s="18"/>
      <c r="I305" s="22" t="s">
        <v>11</v>
      </c>
    </row>
    <row r="306" ht="15.75" spans="1:9">
      <c r="A306" s="16">
        <v>43391</v>
      </c>
      <c r="B306" s="83">
        <v>1.39</v>
      </c>
      <c r="C306" s="18"/>
      <c r="D306" s="18"/>
      <c r="E306" s="18"/>
      <c r="F306" s="18"/>
      <c r="G306" s="19">
        <f t="shared" si="9"/>
        <v>423.12</v>
      </c>
      <c r="H306" s="18"/>
      <c r="I306" s="22" t="s">
        <v>11</v>
      </c>
    </row>
    <row r="307" ht="14.25" spans="1:9">
      <c r="A307" s="16">
        <v>43392</v>
      </c>
      <c r="B307" s="83">
        <v>0.22</v>
      </c>
      <c r="C307" s="63"/>
      <c r="D307" s="63"/>
      <c r="E307" s="63"/>
      <c r="F307" s="63"/>
      <c r="G307" s="19">
        <f t="shared" si="9"/>
        <v>423.34</v>
      </c>
      <c r="H307" s="63"/>
      <c r="I307" s="22" t="s">
        <v>11</v>
      </c>
    </row>
    <row r="308" ht="14.25" spans="1:9">
      <c r="A308" s="16">
        <v>43393</v>
      </c>
      <c r="B308" s="83">
        <v>0.23</v>
      </c>
      <c r="C308" s="63"/>
      <c r="D308" s="63"/>
      <c r="E308" s="63"/>
      <c r="F308" s="63"/>
      <c r="G308" s="19">
        <f t="shared" si="9"/>
        <v>423.57</v>
      </c>
      <c r="H308" s="63"/>
      <c r="I308" s="22" t="s">
        <v>11</v>
      </c>
    </row>
    <row r="309" ht="14.25" spans="1:9">
      <c r="A309" s="16">
        <v>43394</v>
      </c>
      <c r="B309" s="83">
        <v>0.23</v>
      </c>
      <c r="C309" s="63"/>
      <c r="D309" s="63"/>
      <c r="E309" s="63"/>
      <c r="F309" s="63"/>
      <c r="G309" s="19">
        <f t="shared" si="9"/>
        <v>423.8</v>
      </c>
      <c r="H309" s="63"/>
      <c r="I309" s="22" t="s">
        <v>11</v>
      </c>
    </row>
    <row r="310" ht="14.25" spans="1:9">
      <c r="A310" s="16">
        <v>43395</v>
      </c>
      <c r="B310" s="89">
        <v>0.28</v>
      </c>
      <c r="C310" s="63"/>
      <c r="D310" s="63"/>
      <c r="E310" s="63"/>
      <c r="F310" s="63"/>
      <c r="G310" s="19">
        <f t="shared" si="9"/>
        <v>424.08</v>
      </c>
      <c r="H310" s="63"/>
      <c r="I310" s="22" t="s">
        <v>11</v>
      </c>
    </row>
    <row r="311" ht="14.25" spans="1:9">
      <c r="A311" s="16">
        <v>43396</v>
      </c>
      <c r="B311" s="83">
        <v>0.23</v>
      </c>
      <c r="C311" s="63"/>
      <c r="D311" s="63"/>
      <c r="E311" s="63"/>
      <c r="F311" s="63"/>
      <c r="G311" s="19">
        <f t="shared" si="9"/>
        <v>424.31</v>
      </c>
      <c r="H311" s="63"/>
      <c r="I311" s="22" t="s">
        <v>11</v>
      </c>
    </row>
    <row r="312" ht="14.25" spans="1:9">
      <c r="A312" s="16">
        <v>43397</v>
      </c>
      <c r="B312" s="89">
        <v>0.23</v>
      </c>
      <c r="C312" s="63"/>
      <c r="D312" s="63"/>
      <c r="E312" s="63"/>
      <c r="F312" s="63"/>
      <c r="G312" s="19">
        <f t="shared" si="9"/>
        <v>424.54</v>
      </c>
      <c r="H312" s="63"/>
      <c r="I312" s="22" t="s">
        <v>11</v>
      </c>
    </row>
    <row r="313" ht="14.25" spans="1:9">
      <c r="A313" s="16">
        <v>43398</v>
      </c>
      <c r="B313" s="83">
        <v>1.38</v>
      </c>
      <c r="C313" s="63"/>
      <c r="D313" s="63"/>
      <c r="E313" s="63"/>
      <c r="F313" s="63"/>
      <c r="G313" s="19">
        <f t="shared" si="9"/>
        <v>425.92</v>
      </c>
      <c r="H313" s="63"/>
      <c r="I313" s="22" t="s">
        <v>11</v>
      </c>
    </row>
    <row r="314" ht="14.25" spans="1:9">
      <c r="A314" s="16">
        <v>43399</v>
      </c>
      <c r="B314" s="83">
        <v>0.21</v>
      </c>
      <c r="C314" s="63"/>
      <c r="D314" s="63"/>
      <c r="E314" s="63"/>
      <c r="F314" s="63"/>
      <c r="G314" s="19">
        <f t="shared" si="9"/>
        <v>426.13</v>
      </c>
      <c r="H314" s="63"/>
      <c r="I314" s="22" t="s">
        <v>11</v>
      </c>
    </row>
    <row r="315" ht="14.25" spans="1:9">
      <c r="A315" s="16">
        <v>43400</v>
      </c>
      <c r="B315" s="78">
        <v>0.21</v>
      </c>
      <c r="C315" s="63"/>
      <c r="D315" s="63"/>
      <c r="E315" s="63"/>
      <c r="F315" s="63"/>
      <c r="G315" s="19">
        <f t="shared" si="9"/>
        <v>426.34</v>
      </c>
      <c r="H315" s="63"/>
      <c r="I315" s="22" t="s">
        <v>11</v>
      </c>
    </row>
    <row r="316" ht="14.25" spans="1:9">
      <c r="A316" s="16">
        <v>43401</v>
      </c>
      <c r="B316" s="86">
        <v>0.22</v>
      </c>
      <c r="C316" s="63"/>
      <c r="D316" s="63"/>
      <c r="E316" s="63"/>
      <c r="F316" s="63"/>
      <c r="G316" s="19">
        <f t="shared" si="9"/>
        <v>426.56</v>
      </c>
      <c r="H316" s="63"/>
      <c r="I316" s="22" t="s">
        <v>11</v>
      </c>
    </row>
    <row r="317" ht="14.25" spans="1:9">
      <c r="A317" s="16">
        <v>43402</v>
      </c>
      <c r="B317" s="78">
        <v>0.21</v>
      </c>
      <c r="C317" s="63"/>
      <c r="D317" s="63"/>
      <c r="E317" s="63"/>
      <c r="F317" s="63"/>
      <c r="G317" s="19">
        <f t="shared" si="9"/>
        <v>426.77</v>
      </c>
      <c r="H317" s="63"/>
      <c r="I317" s="22" t="s">
        <v>11</v>
      </c>
    </row>
    <row r="318" ht="14.25" spans="1:15">
      <c r="A318" s="16">
        <v>43403</v>
      </c>
      <c r="B318" s="87">
        <v>0.2</v>
      </c>
      <c r="C318" s="63"/>
      <c r="D318" s="63"/>
      <c r="E318" s="63"/>
      <c r="F318" s="63"/>
      <c r="G318" s="19">
        <f t="shared" si="9"/>
        <v>426.97</v>
      </c>
      <c r="H318" s="63"/>
      <c r="I318" s="22" t="s">
        <v>11</v>
      </c>
      <c r="O318" t="s">
        <v>13</v>
      </c>
    </row>
    <row r="319" ht="14.25" spans="1:9">
      <c r="A319" s="16">
        <v>43404</v>
      </c>
      <c r="B319" s="78">
        <v>0.21</v>
      </c>
      <c r="C319" s="63"/>
      <c r="D319" s="63"/>
      <c r="E319" s="63"/>
      <c r="F319" s="63"/>
      <c r="G319" s="19">
        <f t="shared" si="9"/>
        <v>427.18</v>
      </c>
      <c r="H319" s="63"/>
      <c r="I319" s="22" t="s">
        <v>11</v>
      </c>
    </row>
    <row r="320" ht="15.75" spans="1:9">
      <c r="A320" s="79" t="s">
        <v>12</v>
      </c>
      <c r="B320" s="78">
        <f>SUM(B289:B319)</f>
        <v>14.74</v>
      </c>
      <c r="C320" s="63"/>
      <c r="D320" s="63"/>
      <c r="E320" s="63"/>
      <c r="F320" s="63"/>
      <c r="G320" s="80">
        <f>G319</f>
        <v>427.18</v>
      </c>
      <c r="H320" s="18"/>
      <c r="I320" s="63"/>
    </row>
    <row r="321" ht="15.75" spans="1:9">
      <c r="A321" s="16">
        <v>43405</v>
      </c>
      <c r="B321" s="83">
        <v>0.28</v>
      </c>
      <c r="C321" s="18"/>
      <c r="D321" s="18"/>
      <c r="E321" s="18"/>
      <c r="F321" s="18"/>
      <c r="G321" s="19">
        <f>B321+G320</f>
        <v>427.46</v>
      </c>
      <c r="H321" s="18"/>
      <c r="I321" s="22" t="s">
        <v>11</v>
      </c>
    </row>
    <row r="322" ht="15.75" spans="1:9">
      <c r="A322" s="16">
        <v>43406</v>
      </c>
      <c r="B322" s="89">
        <v>1.39</v>
      </c>
      <c r="C322" s="18"/>
      <c r="D322" s="18"/>
      <c r="E322" s="18"/>
      <c r="F322" s="18"/>
      <c r="G322" s="19">
        <f>B322+G321</f>
        <v>428.85</v>
      </c>
      <c r="H322" s="18"/>
      <c r="I322" s="22" t="s">
        <v>11</v>
      </c>
    </row>
    <row r="323" ht="15.75" spans="1:9">
      <c r="A323" s="16">
        <v>43407</v>
      </c>
      <c r="B323" s="83">
        <v>0.22</v>
      </c>
      <c r="C323" s="18"/>
      <c r="D323" s="18"/>
      <c r="E323" s="18"/>
      <c r="F323" s="18"/>
      <c r="G323" s="19">
        <f t="shared" ref="G323:G351" si="10">B323+G322</f>
        <v>429.07</v>
      </c>
      <c r="H323" s="18"/>
      <c r="I323" s="22" t="s">
        <v>11</v>
      </c>
    </row>
    <row r="324" ht="15.75" spans="1:9">
      <c r="A324" s="16">
        <v>43408</v>
      </c>
      <c r="B324" s="83">
        <v>0.21</v>
      </c>
      <c r="C324" s="18"/>
      <c r="D324" s="18"/>
      <c r="E324" s="18"/>
      <c r="F324" s="18"/>
      <c r="G324" s="19">
        <f t="shared" si="10"/>
        <v>429.28</v>
      </c>
      <c r="H324" s="18"/>
      <c r="I324" s="22" t="s">
        <v>11</v>
      </c>
    </row>
    <row r="325" ht="15.75" spans="1:9">
      <c r="A325" s="16">
        <v>43409</v>
      </c>
      <c r="B325" s="83">
        <v>0.36</v>
      </c>
      <c r="C325" s="18"/>
      <c r="D325" s="18"/>
      <c r="E325" s="18"/>
      <c r="F325" s="18"/>
      <c r="G325" s="19">
        <f t="shared" si="10"/>
        <v>429.64</v>
      </c>
      <c r="H325" s="18"/>
      <c r="I325" s="22" t="s">
        <v>11</v>
      </c>
    </row>
    <row r="326" ht="15.75" spans="1:9">
      <c r="A326" s="16">
        <v>43410</v>
      </c>
      <c r="B326" s="83">
        <v>0.21</v>
      </c>
      <c r="C326" s="18"/>
      <c r="D326" s="18"/>
      <c r="E326" s="18"/>
      <c r="F326" s="18"/>
      <c r="G326" s="19">
        <f t="shared" si="10"/>
        <v>429.85</v>
      </c>
      <c r="H326" s="18"/>
      <c r="I326" s="22" t="s">
        <v>11</v>
      </c>
    </row>
    <row r="327" ht="15.75" spans="1:9">
      <c r="A327" s="16">
        <v>43411</v>
      </c>
      <c r="B327" s="98">
        <v>0.22</v>
      </c>
      <c r="C327" s="18"/>
      <c r="D327" s="18"/>
      <c r="E327" s="18"/>
      <c r="F327" s="18"/>
      <c r="G327" s="19">
        <f t="shared" si="10"/>
        <v>430.07</v>
      </c>
      <c r="H327" s="18"/>
      <c r="I327" s="22" t="s">
        <v>11</v>
      </c>
    </row>
    <row r="328" ht="15.75" spans="1:9">
      <c r="A328" s="16">
        <v>43412</v>
      </c>
      <c r="B328" s="98">
        <v>1.4</v>
      </c>
      <c r="C328" s="18"/>
      <c r="D328" s="18"/>
      <c r="E328" s="18"/>
      <c r="F328" s="18"/>
      <c r="G328" s="19">
        <f t="shared" si="10"/>
        <v>431.47</v>
      </c>
      <c r="H328" s="18"/>
      <c r="I328" s="22" t="s">
        <v>11</v>
      </c>
    </row>
    <row r="329" ht="15.75" spans="1:9">
      <c r="A329" s="16">
        <v>43413</v>
      </c>
      <c r="B329" s="98">
        <v>0.24</v>
      </c>
      <c r="C329" s="18"/>
      <c r="D329" s="18"/>
      <c r="E329" s="18"/>
      <c r="F329" s="18"/>
      <c r="G329" s="19">
        <f t="shared" si="10"/>
        <v>431.71</v>
      </c>
      <c r="H329" s="18"/>
      <c r="I329" s="22" t="s">
        <v>11</v>
      </c>
    </row>
    <row r="330" ht="15.75" spans="1:9">
      <c r="A330" s="16">
        <v>43414</v>
      </c>
      <c r="B330" s="98">
        <v>0.21</v>
      </c>
      <c r="C330" s="18"/>
      <c r="D330" s="18"/>
      <c r="E330" s="18"/>
      <c r="F330" s="18"/>
      <c r="G330" s="19">
        <f t="shared" si="10"/>
        <v>431.92</v>
      </c>
      <c r="H330" s="18"/>
      <c r="I330" s="22" t="s">
        <v>11</v>
      </c>
    </row>
    <row r="331" ht="15.75" spans="1:9">
      <c r="A331" s="16">
        <v>43415</v>
      </c>
      <c r="B331" s="98">
        <v>0.23</v>
      </c>
      <c r="C331" s="18"/>
      <c r="D331" s="18"/>
      <c r="E331" s="18"/>
      <c r="F331" s="18"/>
      <c r="G331" s="19">
        <f t="shared" si="10"/>
        <v>432.15</v>
      </c>
      <c r="H331" s="18"/>
      <c r="I331" s="22" t="s">
        <v>11</v>
      </c>
    </row>
    <row r="332" ht="15.75" spans="1:9">
      <c r="A332" s="16">
        <v>43416</v>
      </c>
      <c r="B332" s="97">
        <v>0.29</v>
      </c>
      <c r="C332" s="18"/>
      <c r="D332" s="18"/>
      <c r="E332" s="18"/>
      <c r="F332" s="18"/>
      <c r="G332" s="19">
        <f t="shared" si="10"/>
        <v>432.44</v>
      </c>
      <c r="H332" s="18"/>
      <c r="I332" s="22" t="s">
        <v>11</v>
      </c>
    </row>
    <row r="333" ht="15.75" spans="1:9">
      <c r="A333" s="16">
        <v>43417</v>
      </c>
      <c r="B333" s="83">
        <v>0.2</v>
      </c>
      <c r="C333" s="18"/>
      <c r="D333" s="18"/>
      <c r="E333" s="18"/>
      <c r="F333" s="18"/>
      <c r="G333" s="19">
        <f t="shared" si="10"/>
        <v>432.64</v>
      </c>
      <c r="H333" s="18"/>
      <c r="I333" s="22" t="s">
        <v>11</v>
      </c>
    </row>
    <row r="334" ht="15.75" spans="1:9">
      <c r="A334" s="16">
        <v>43418</v>
      </c>
      <c r="B334" s="83">
        <v>0.22</v>
      </c>
      <c r="C334" s="18"/>
      <c r="D334" s="18"/>
      <c r="E334" s="18"/>
      <c r="F334" s="18"/>
      <c r="G334" s="19">
        <f t="shared" si="10"/>
        <v>432.86</v>
      </c>
      <c r="H334" s="18"/>
      <c r="I334" s="22" t="s">
        <v>11</v>
      </c>
    </row>
    <row r="335" ht="15.75" spans="1:9">
      <c r="A335" s="16">
        <v>43419</v>
      </c>
      <c r="B335" s="83">
        <v>1.38</v>
      </c>
      <c r="C335" s="18"/>
      <c r="D335" s="18"/>
      <c r="E335" s="18"/>
      <c r="F335" s="18"/>
      <c r="G335" s="19">
        <f t="shared" si="10"/>
        <v>434.24</v>
      </c>
      <c r="H335" s="18" t="s">
        <v>14</v>
      </c>
      <c r="I335" s="22" t="s">
        <v>11</v>
      </c>
    </row>
    <row r="336" ht="15.75" spans="1:9">
      <c r="A336" s="16">
        <v>43420</v>
      </c>
      <c r="B336" s="83">
        <v>0.21</v>
      </c>
      <c r="C336" s="18"/>
      <c r="D336" s="18"/>
      <c r="E336" s="18"/>
      <c r="F336" s="18"/>
      <c r="G336" s="19">
        <f t="shared" si="10"/>
        <v>434.45</v>
      </c>
      <c r="H336" s="18"/>
      <c r="I336" s="22" t="s">
        <v>11</v>
      </c>
    </row>
    <row r="337" ht="15.75" spans="1:9">
      <c r="A337" s="16">
        <v>43421</v>
      </c>
      <c r="B337" s="83">
        <v>0.23</v>
      </c>
      <c r="C337" s="18"/>
      <c r="D337" s="18"/>
      <c r="E337" s="18"/>
      <c r="F337" s="18"/>
      <c r="G337" s="19">
        <f t="shared" si="10"/>
        <v>434.68</v>
      </c>
      <c r="H337" s="18"/>
      <c r="I337" s="22" t="s">
        <v>11</v>
      </c>
    </row>
    <row r="338" ht="15.75" spans="1:9">
      <c r="A338" s="16">
        <v>43422</v>
      </c>
      <c r="B338" s="83">
        <v>0.2</v>
      </c>
      <c r="C338" s="18"/>
      <c r="D338" s="18"/>
      <c r="E338" s="18"/>
      <c r="F338" s="18"/>
      <c r="G338" s="19">
        <f t="shared" si="10"/>
        <v>434.88</v>
      </c>
      <c r="H338" s="18"/>
      <c r="I338" s="22" t="s">
        <v>11</v>
      </c>
    </row>
    <row r="339" ht="14.25" spans="1:9">
      <c r="A339" s="16">
        <v>43423</v>
      </c>
      <c r="B339" s="83">
        <v>0.29</v>
      </c>
      <c r="C339" s="63"/>
      <c r="D339" s="63"/>
      <c r="E339" s="63"/>
      <c r="F339" s="63"/>
      <c r="G339" s="19">
        <f t="shared" si="10"/>
        <v>435.17</v>
      </c>
      <c r="H339" s="63"/>
      <c r="I339" s="22" t="s">
        <v>11</v>
      </c>
    </row>
    <row r="340" ht="14.25" spans="1:9">
      <c r="A340" s="16">
        <v>43424</v>
      </c>
      <c r="B340" s="83">
        <v>0.22</v>
      </c>
      <c r="C340" s="63"/>
      <c r="D340" s="63"/>
      <c r="E340" s="63"/>
      <c r="F340" s="63"/>
      <c r="G340" s="19">
        <f t="shared" si="10"/>
        <v>435.39</v>
      </c>
      <c r="H340" s="63"/>
      <c r="I340" s="22" t="s">
        <v>11</v>
      </c>
    </row>
    <row r="341" ht="14.25" spans="1:9">
      <c r="A341" s="16">
        <v>43425</v>
      </c>
      <c r="B341" s="83">
        <v>0.2</v>
      </c>
      <c r="C341" s="63"/>
      <c r="D341" s="63"/>
      <c r="E341" s="63"/>
      <c r="F341" s="63"/>
      <c r="G341" s="19">
        <f t="shared" si="10"/>
        <v>435.59</v>
      </c>
      <c r="H341" s="63"/>
      <c r="I341" s="22" t="s">
        <v>11</v>
      </c>
    </row>
    <row r="342" ht="14.25" spans="1:9">
      <c r="A342" s="16">
        <v>43426</v>
      </c>
      <c r="B342" s="98">
        <v>1.4</v>
      </c>
      <c r="C342" s="63"/>
      <c r="D342" s="63"/>
      <c r="E342" s="63"/>
      <c r="F342" s="63"/>
      <c r="G342" s="19">
        <f t="shared" si="10"/>
        <v>436.99</v>
      </c>
      <c r="H342" s="63"/>
      <c r="I342" s="22" t="s">
        <v>11</v>
      </c>
    </row>
    <row r="343" ht="14.25" spans="1:9">
      <c r="A343" s="16">
        <v>43427</v>
      </c>
      <c r="B343" s="83">
        <v>0.21</v>
      </c>
      <c r="C343" s="63"/>
      <c r="D343" s="63"/>
      <c r="E343" s="63"/>
      <c r="F343" s="63"/>
      <c r="G343" s="19">
        <f t="shared" si="10"/>
        <v>437.2</v>
      </c>
      <c r="H343" s="63"/>
      <c r="I343" s="22" t="s">
        <v>11</v>
      </c>
    </row>
    <row r="344" ht="14.25" spans="1:9">
      <c r="A344" s="16">
        <v>43428</v>
      </c>
      <c r="B344" s="89">
        <v>0.22</v>
      </c>
      <c r="C344" s="63"/>
      <c r="D344" s="63"/>
      <c r="E344" s="63"/>
      <c r="F344" s="63"/>
      <c r="G344" s="19">
        <f t="shared" si="10"/>
        <v>437.42</v>
      </c>
      <c r="H344" s="63"/>
      <c r="I344" s="22" t="s">
        <v>11</v>
      </c>
    </row>
    <row r="345" ht="14.25" spans="1:9">
      <c r="A345" s="16">
        <v>43429</v>
      </c>
      <c r="B345" s="83">
        <v>0.22</v>
      </c>
      <c r="C345" s="63"/>
      <c r="D345" s="63"/>
      <c r="E345" s="63"/>
      <c r="F345" s="63"/>
      <c r="G345" s="19">
        <f t="shared" si="10"/>
        <v>437.64</v>
      </c>
      <c r="H345" s="63"/>
      <c r="I345" s="22" t="s">
        <v>11</v>
      </c>
    </row>
    <row r="346" ht="14.25" spans="1:9">
      <c r="A346" s="16">
        <v>43430</v>
      </c>
      <c r="B346" s="83">
        <v>0.3</v>
      </c>
      <c r="C346" s="63"/>
      <c r="D346" s="63"/>
      <c r="E346" s="63"/>
      <c r="F346" s="63"/>
      <c r="G346" s="19">
        <f t="shared" si="10"/>
        <v>437.94</v>
      </c>
      <c r="H346" s="63"/>
      <c r="I346" s="22" t="s">
        <v>11</v>
      </c>
    </row>
    <row r="347" ht="14.25" spans="1:9">
      <c r="A347" s="16">
        <v>43431</v>
      </c>
      <c r="B347" s="78">
        <v>0.21</v>
      </c>
      <c r="C347" s="63"/>
      <c r="D347" s="63"/>
      <c r="E347" s="63"/>
      <c r="F347" s="63"/>
      <c r="G347" s="19">
        <f t="shared" si="10"/>
        <v>438.15</v>
      </c>
      <c r="H347" s="63"/>
      <c r="I347" s="22" t="s">
        <v>11</v>
      </c>
    </row>
    <row r="348" ht="14.25" spans="1:9">
      <c r="A348" s="16">
        <v>43432</v>
      </c>
      <c r="B348" s="87">
        <v>0.2</v>
      </c>
      <c r="C348" s="63"/>
      <c r="D348" s="63"/>
      <c r="E348" s="63"/>
      <c r="F348" s="63"/>
      <c r="G348" s="19">
        <f t="shared" si="10"/>
        <v>438.35</v>
      </c>
      <c r="H348" s="63"/>
      <c r="I348" s="22" t="s">
        <v>11</v>
      </c>
    </row>
    <row r="349" ht="14.25" spans="1:9">
      <c r="A349" s="16">
        <v>43433</v>
      </c>
      <c r="B349" s="78">
        <v>1.4</v>
      </c>
      <c r="C349" s="63"/>
      <c r="D349" s="63"/>
      <c r="E349" s="63"/>
      <c r="F349" s="63"/>
      <c r="G349" s="19">
        <f t="shared" si="10"/>
        <v>439.75</v>
      </c>
      <c r="H349" s="63"/>
      <c r="I349" s="22" t="s">
        <v>11</v>
      </c>
    </row>
    <row r="350" ht="14.25" spans="1:9">
      <c r="A350" s="16">
        <v>43434</v>
      </c>
      <c r="B350" s="87">
        <v>0.21</v>
      </c>
      <c r="C350" s="63"/>
      <c r="D350" s="63"/>
      <c r="E350" s="63"/>
      <c r="F350" s="63"/>
      <c r="G350" s="19">
        <f t="shared" si="10"/>
        <v>439.96</v>
      </c>
      <c r="H350" s="63"/>
      <c r="I350" s="22" t="s">
        <v>11</v>
      </c>
    </row>
    <row r="351" ht="14.25" hidden="1" spans="1:9">
      <c r="A351" s="16"/>
      <c r="B351" s="78"/>
      <c r="C351" s="63"/>
      <c r="D351" s="63"/>
      <c r="E351" s="63"/>
      <c r="F351" s="63"/>
      <c r="G351" s="19">
        <f t="shared" si="10"/>
        <v>439.96</v>
      </c>
      <c r="H351" s="63"/>
      <c r="I351" s="22" t="s">
        <v>11</v>
      </c>
    </row>
    <row r="352" ht="15.75" spans="1:9">
      <c r="A352" s="79" t="s">
        <v>12</v>
      </c>
      <c r="B352" s="78">
        <f>SUM(B321:B351)</f>
        <v>12.78</v>
      </c>
      <c r="C352" s="63"/>
      <c r="D352" s="63"/>
      <c r="E352" s="63"/>
      <c r="F352" s="63"/>
      <c r="G352" s="80">
        <f>G351</f>
        <v>439.96</v>
      </c>
      <c r="H352" s="18"/>
      <c r="I352" s="63"/>
    </row>
    <row r="353" ht="15.75" spans="1:9">
      <c r="A353" s="16">
        <v>43435</v>
      </c>
      <c r="B353" s="83">
        <v>0.2</v>
      </c>
      <c r="C353" s="18"/>
      <c r="D353" s="18"/>
      <c r="E353" s="18"/>
      <c r="F353" s="18"/>
      <c r="G353" s="19">
        <f>B353+G352</f>
        <v>440.16</v>
      </c>
      <c r="H353" s="18"/>
      <c r="I353" s="22" t="s">
        <v>11</v>
      </c>
    </row>
    <row r="354" ht="15.75" spans="1:9">
      <c r="A354" s="16">
        <v>43436</v>
      </c>
      <c r="B354" s="89">
        <v>0.21</v>
      </c>
      <c r="C354" s="18"/>
      <c r="D354" s="18"/>
      <c r="E354" s="18"/>
      <c r="F354" s="18"/>
      <c r="G354" s="19">
        <f>B354+G353</f>
        <v>440.37</v>
      </c>
      <c r="H354" s="18"/>
      <c r="I354" s="22" t="s">
        <v>11</v>
      </c>
    </row>
    <row r="355" ht="15.75" spans="1:9">
      <c r="A355" s="16">
        <v>43437</v>
      </c>
      <c r="B355" s="83">
        <v>0.29</v>
      </c>
      <c r="C355" s="18"/>
      <c r="D355" s="18"/>
      <c r="E355" s="18"/>
      <c r="F355" s="18"/>
      <c r="G355" s="19">
        <f t="shared" ref="G355:G383" si="11">B355+G354</f>
        <v>440.66</v>
      </c>
      <c r="H355" s="18"/>
      <c r="I355" s="22" t="s">
        <v>11</v>
      </c>
    </row>
    <row r="356" ht="15.75" spans="1:9">
      <c r="A356" s="16">
        <v>43438</v>
      </c>
      <c r="B356" s="98">
        <v>0.2</v>
      </c>
      <c r="C356" s="18"/>
      <c r="D356" s="18"/>
      <c r="E356" s="18"/>
      <c r="F356" s="18"/>
      <c r="G356" s="19">
        <f t="shared" si="11"/>
        <v>440.86</v>
      </c>
      <c r="H356" s="18"/>
      <c r="I356" s="22" t="s">
        <v>11</v>
      </c>
    </row>
    <row r="357" ht="15.75" spans="1:9">
      <c r="A357" s="16">
        <v>43439</v>
      </c>
      <c r="B357" s="98">
        <v>0.24</v>
      </c>
      <c r="C357" s="18"/>
      <c r="D357" s="18"/>
      <c r="E357" s="18"/>
      <c r="F357" s="18"/>
      <c r="G357" s="19">
        <f t="shared" si="11"/>
        <v>441.1</v>
      </c>
      <c r="H357" s="18"/>
      <c r="I357" s="22" t="s">
        <v>11</v>
      </c>
    </row>
    <row r="358" ht="15.75" spans="1:9">
      <c r="A358" s="16">
        <v>43440</v>
      </c>
      <c r="B358" s="83">
        <v>1.39</v>
      </c>
      <c r="C358" s="18"/>
      <c r="D358" s="18"/>
      <c r="E358" s="18"/>
      <c r="F358" s="18"/>
      <c r="G358" s="19">
        <f t="shared" si="11"/>
        <v>442.49</v>
      </c>
      <c r="H358" s="18"/>
      <c r="I358" s="22" t="s">
        <v>11</v>
      </c>
    </row>
    <row r="359" ht="15.75" spans="1:9">
      <c r="A359" s="16">
        <v>43441</v>
      </c>
      <c r="B359" s="98">
        <v>0.25</v>
      </c>
      <c r="C359" s="18"/>
      <c r="D359" s="18"/>
      <c r="E359" s="18"/>
      <c r="F359" s="18"/>
      <c r="G359" s="19">
        <f t="shared" si="11"/>
        <v>442.74</v>
      </c>
      <c r="H359" s="18"/>
      <c r="I359" s="22" t="s">
        <v>11</v>
      </c>
    </row>
    <row r="360" ht="15.75" spans="1:9">
      <c r="A360" s="16">
        <v>43442</v>
      </c>
      <c r="B360" s="98">
        <v>0.21</v>
      </c>
      <c r="C360" s="18"/>
      <c r="D360" s="18"/>
      <c r="E360" s="18"/>
      <c r="F360" s="18"/>
      <c r="G360" s="19">
        <f t="shared" si="11"/>
        <v>442.95</v>
      </c>
      <c r="H360" s="18"/>
      <c r="I360" s="22" t="s">
        <v>11</v>
      </c>
    </row>
    <row r="361" ht="15.75" spans="1:9">
      <c r="A361" s="16">
        <v>43443</v>
      </c>
      <c r="B361" s="98">
        <v>0.23</v>
      </c>
      <c r="C361" s="18"/>
      <c r="D361" s="18"/>
      <c r="E361" s="18"/>
      <c r="F361" s="18"/>
      <c r="G361" s="19">
        <f t="shared" si="11"/>
        <v>443.18</v>
      </c>
      <c r="H361" s="18"/>
      <c r="I361" s="22" t="s">
        <v>11</v>
      </c>
    </row>
    <row r="362" ht="15.75" spans="1:9">
      <c r="A362" s="16">
        <v>43444</v>
      </c>
      <c r="B362" s="98">
        <v>0.39</v>
      </c>
      <c r="C362" s="18"/>
      <c r="D362" s="18"/>
      <c r="E362" s="18"/>
      <c r="F362" s="18"/>
      <c r="G362" s="19">
        <f t="shared" si="11"/>
        <v>443.57</v>
      </c>
      <c r="H362" s="18"/>
      <c r="I362" s="22" t="s">
        <v>11</v>
      </c>
    </row>
    <row r="363" ht="15.75" spans="1:9">
      <c r="A363" s="16">
        <v>43445</v>
      </c>
      <c r="B363" s="98">
        <v>0.22</v>
      </c>
      <c r="C363" s="18"/>
      <c r="D363" s="18"/>
      <c r="E363" s="18"/>
      <c r="F363" s="18"/>
      <c r="G363" s="19">
        <f t="shared" si="11"/>
        <v>443.79</v>
      </c>
      <c r="H363" s="18"/>
      <c r="I363" s="22" t="s">
        <v>11</v>
      </c>
    </row>
    <row r="364" ht="15.75" spans="1:9">
      <c r="A364" s="16">
        <v>43446</v>
      </c>
      <c r="B364" s="97">
        <v>0.23</v>
      </c>
      <c r="C364" s="18"/>
      <c r="D364" s="18"/>
      <c r="E364" s="18"/>
      <c r="F364" s="18"/>
      <c r="G364" s="19">
        <f t="shared" si="11"/>
        <v>444.02</v>
      </c>
      <c r="H364" s="18"/>
      <c r="I364" s="22" t="s">
        <v>11</v>
      </c>
    </row>
    <row r="365" ht="15.75" spans="1:9">
      <c r="A365" s="16">
        <v>43447</v>
      </c>
      <c r="B365" s="83">
        <v>1.38</v>
      </c>
      <c r="C365" s="18"/>
      <c r="D365" s="18"/>
      <c r="E365" s="18"/>
      <c r="F365" s="18"/>
      <c r="G365" s="19">
        <f t="shared" si="11"/>
        <v>445.4</v>
      </c>
      <c r="H365" s="18"/>
      <c r="I365" s="22" t="s">
        <v>11</v>
      </c>
    </row>
    <row r="366" ht="15.75" spans="1:9">
      <c r="A366" s="16">
        <v>43448</v>
      </c>
      <c r="B366" s="98">
        <v>0.27</v>
      </c>
      <c r="C366" s="18"/>
      <c r="D366" s="18"/>
      <c r="E366" s="18"/>
      <c r="F366" s="18"/>
      <c r="G366" s="19">
        <f t="shared" si="11"/>
        <v>445.67</v>
      </c>
      <c r="H366" s="18"/>
      <c r="I366" s="22" t="s">
        <v>11</v>
      </c>
    </row>
    <row r="367" ht="15.75" spans="1:9">
      <c r="A367" s="16">
        <v>43449</v>
      </c>
      <c r="B367" s="98">
        <v>0.24</v>
      </c>
      <c r="C367" s="18"/>
      <c r="D367" s="18"/>
      <c r="E367" s="18"/>
      <c r="F367" s="18"/>
      <c r="G367" s="19">
        <f t="shared" si="11"/>
        <v>445.91</v>
      </c>
      <c r="H367" s="18" t="s">
        <v>14</v>
      </c>
      <c r="I367" s="22" t="s">
        <v>11</v>
      </c>
    </row>
    <row r="368" ht="15.75" spans="1:9">
      <c r="A368" s="16">
        <v>43450</v>
      </c>
      <c r="B368" s="98">
        <v>0.2</v>
      </c>
      <c r="C368" s="18"/>
      <c r="D368" s="18"/>
      <c r="E368" s="18"/>
      <c r="F368" s="18"/>
      <c r="G368" s="19">
        <f t="shared" si="11"/>
        <v>446.11</v>
      </c>
      <c r="H368" s="18"/>
      <c r="I368" s="22" t="s">
        <v>11</v>
      </c>
    </row>
    <row r="369" ht="15.75" spans="1:9">
      <c r="A369" s="16">
        <v>43451</v>
      </c>
      <c r="B369" s="98">
        <v>0.3</v>
      </c>
      <c r="C369" s="18"/>
      <c r="D369" s="18"/>
      <c r="E369" s="18"/>
      <c r="F369" s="18"/>
      <c r="G369" s="19">
        <f t="shared" si="11"/>
        <v>446.41</v>
      </c>
      <c r="H369" s="18"/>
      <c r="I369" s="22" t="s">
        <v>11</v>
      </c>
    </row>
    <row r="370" ht="15.75" spans="1:9">
      <c r="A370" s="16">
        <v>43452</v>
      </c>
      <c r="B370" s="98">
        <v>0.25</v>
      </c>
      <c r="C370" s="18"/>
      <c r="D370" s="18"/>
      <c r="E370" s="18"/>
      <c r="F370" s="18"/>
      <c r="G370" s="19">
        <f t="shared" si="11"/>
        <v>446.66</v>
      </c>
      <c r="H370" s="18"/>
      <c r="I370" s="22" t="s">
        <v>11</v>
      </c>
    </row>
    <row r="371" ht="14.25" spans="1:9">
      <c r="A371" s="16">
        <v>43453</v>
      </c>
      <c r="B371" s="98">
        <v>0.23</v>
      </c>
      <c r="C371" s="63"/>
      <c r="D371" s="63"/>
      <c r="E371" s="63"/>
      <c r="F371" s="63"/>
      <c r="G371" s="19">
        <f t="shared" si="11"/>
        <v>446.89</v>
      </c>
      <c r="H371" s="63"/>
      <c r="I371" s="22" t="s">
        <v>11</v>
      </c>
    </row>
    <row r="372" ht="14.25" spans="1:9">
      <c r="A372" s="16">
        <v>43454</v>
      </c>
      <c r="B372" s="98">
        <v>1.39</v>
      </c>
      <c r="C372" s="63"/>
      <c r="D372" s="63"/>
      <c r="E372" s="63"/>
      <c r="F372" s="63"/>
      <c r="G372" s="19">
        <f t="shared" si="11"/>
        <v>448.28</v>
      </c>
      <c r="H372" s="63"/>
      <c r="I372" s="22" t="s">
        <v>11</v>
      </c>
    </row>
    <row r="373" ht="14.25" spans="1:9">
      <c r="A373" s="16">
        <v>43455</v>
      </c>
      <c r="B373" s="98">
        <v>0.21</v>
      </c>
      <c r="C373" s="63"/>
      <c r="D373" s="63"/>
      <c r="E373" s="63"/>
      <c r="F373" s="63"/>
      <c r="G373" s="19">
        <f t="shared" si="11"/>
        <v>448.49</v>
      </c>
      <c r="H373" s="63"/>
      <c r="I373" s="22" t="s">
        <v>11</v>
      </c>
    </row>
    <row r="374" ht="14.25" spans="1:9">
      <c r="A374" s="16">
        <v>43456</v>
      </c>
      <c r="B374" s="89">
        <v>0.21</v>
      </c>
      <c r="C374" s="63"/>
      <c r="D374" s="63"/>
      <c r="E374" s="63"/>
      <c r="F374" s="63"/>
      <c r="G374" s="19">
        <f t="shared" si="11"/>
        <v>448.7</v>
      </c>
      <c r="H374" s="63"/>
      <c r="I374" s="22" t="s">
        <v>11</v>
      </c>
    </row>
    <row r="375" ht="14.25" spans="1:9">
      <c r="A375" s="16">
        <v>43457</v>
      </c>
      <c r="B375" s="89">
        <v>0.24</v>
      </c>
      <c r="C375" s="63"/>
      <c r="D375" s="63"/>
      <c r="E375" s="63"/>
      <c r="F375" s="63"/>
      <c r="G375" s="19">
        <f t="shared" si="11"/>
        <v>448.94</v>
      </c>
      <c r="H375" s="63"/>
      <c r="I375" s="22" t="s">
        <v>11</v>
      </c>
    </row>
    <row r="376" ht="14.25" spans="1:9">
      <c r="A376" s="16">
        <v>43458</v>
      </c>
      <c r="B376" s="89">
        <v>0.29</v>
      </c>
      <c r="C376" s="63"/>
      <c r="D376" s="63"/>
      <c r="E376" s="63"/>
      <c r="F376" s="63"/>
      <c r="G376" s="19">
        <f t="shared" si="11"/>
        <v>449.23</v>
      </c>
      <c r="H376" s="63"/>
      <c r="I376" s="22" t="s">
        <v>11</v>
      </c>
    </row>
    <row r="377" ht="14.25" spans="1:9">
      <c r="A377" s="16">
        <v>43459</v>
      </c>
      <c r="B377" s="98">
        <v>0.2</v>
      </c>
      <c r="C377" s="63"/>
      <c r="D377" s="63"/>
      <c r="E377" s="63"/>
      <c r="F377" s="63"/>
      <c r="G377" s="19">
        <f t="shared" si="11"/>
        <v>449.43</v>
      </c>
      <c r="H377" s="63"/>
      <c r="I377" s="22" t="s">
        <v>11</v>
      </c>
    </row>
    <row r="378" ht="14.25" spans="1:9">
      <c r="A378" s="16">
        <v>43460</v>
      </c>
      <c r="B378" s="83">
        <v>0.23</v>
      </c>
      <c r="C378" s="63"/>
      <c r="D378" s="63"/>
      <c r="E378" s="63"/>
      <c r="F378" s="63"/>
      <c r="G378" s="19">
        <f t="shared" si="11"/>
        <v>449.66</v>
      </c>
      <c r="H378" s="63"/>
      <c r="I378" s="22" t="s">
        <v>11</v>
      </c>
    </row>
    <row r="379" ht="14.25" spans="1:9">
      <c r="A379" s="16">
        <v>43461</v>
      </c>
      <c r="B379" s="78">
        <v>2.64</v>
      </c>
      <c r="C379" s="63"/>
      <c r="D379" s="63"/>
      <c r="E379" s="63"/>
      <c r="F379" s="63"/>
      <c r="G379" s="19">
        <f t="shared" si="11"/>
        <v>452.3</v>
      </c>
      <c r="H379" s="63"/>
      <c r="I379" s="22" t="s">
        <v>11</v>
      </c>
    </row>
    <row r="380" ht="14.25" spans="1:9">
      <c r="A380" s="16">
        <v>43462</v>
      </c>
      <c r="B380" s="87">
        <v>1.27</v>
      </c>
      <c r="C380" s="63"/>
      <c r="D380" s="63"/>
      <c r="E380" s="63"/>
      <c r="F380" s="63"/>
      <c r="G380" s="19">
        <f t="shared" si="11"/>
        <v>453.57</v>
      </c>
      <c r="H380" s="63"/>
      <c r="I380" s="22" t="s">
        <v>11</v>
      </c>
    </row>
    <row r="381" ht="14.25" spans="1:9">
      <c r="A381" s="16">
        <v>43463</v>
      </c>
      <c r="B381" s="78">
        <v>0.2</v>
      </c>
      <c r="C381" s="63"/>
      <c r="D381" s="63"/>
      <c r="E381" s="63"/>
      <c r="F381" s="63"/>
      <c r="G381" s="19">
        <f t="shared" si="11"/>
        <v>453.77</v>
      </c>
      <c r="H381" s="63"/>
      <c r="I381" s="22" t="s">
        <v>11</v>
      </c>
    </row>
    <row r="382" ht="14.25" spans="1:9">
      <c r="A382" s="16">
        <v>43464</v>
      </c>
      <c r="B382" s="87">
        <v>0.2</v>
      </c>
      <c r="C382" s="63"/>
      <c r="D382" s="63"/>
      <c r="E382" s="63"/>
      <c r="F382" s="63"/>
      <c r="G382" s="19">
        <f t="shared" si="11"/>
        <v>453.97</v>
      </c>
      <c r="H382" s="63"/>
      <c r="I382" s="22" t="s">
        <v>11</v>
      </c>
    </row>
    <row r="383" ht="14.25" spans="1:9">
      <c r="A383" s="16">
        <v>43465</v>
      </c>
      <c r="B383" s="78">
        <v>0.21</v>
      </c>
      <c r="C383" s="63"/>
      <c r="D383" s="63"/>
      <c r="E383" s="63"/>
      <c r="F383" s="63"/>
      <c r="G383" s="19">
        <f t="shared" si="11"/>
        <v>454.18</v>
      </c>
      <c r="H383" s="63"/>
      <c r="I383" s="22" t="s">
        <v>11</v>
      </c>
    </row>
    <row r="384" ht="15.75" spans="1:9">
      <c r="A384" s="79" t="s">
        <v>12</v>
      </c>
      <c r="B384" s="78">
        <f>SUM(B353:B383)</f>
        <v>14.22</v>
      </c>
      <c r="C384" s="63"/>
      <c r="D384" s="63"/>
      <c r="E384" s="63"/>
      <c r="F384" s="63"/>
      <c r="G384" s="80">
        <f>G383</f>
        <v>454.18</v>
      </c>
      <c r="H384" s="18"/>
      <c r="I384" s="63"/>
    </row>
  </sheetData>
  <mergeCells count="8">
    <mergeCell ref="A1:I1"/>
    <mergeCell ref="D2:F2"/>
    <mergeCell ref="A2:A3"/>
    <mergeCell ref="B2:B3"/>
    <mergeCell ref="C2:C3"/>
    <mergeCell ref="G2:G3"/>
    <mergeCell ref="H2:H3"/>
    <mergeCell ref="I2:I3"/>
  </mergeCells>
  <pageMargins left="0.7" right="0.7" top="0.75" bottom="0.75" header="0.3" footer="0.3"/>
  <pageSetup paperSize="9" orientation="landscape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16" sqref="F16"/>
    </sheetView>
  </sheetViews>
  <sheetFormatPr defaultColWidth="9" defaultRowHeight="13.5"/>
  <cols>
    <col min="3" max="3" width="14.375" customWidth="1"/>
    <col min="4" max="4" width="13" customWidth="1"/>
    <col min="5" max="5" width="14.125" style="3" customWidth="1"/>
    <col min="6" max="6" width="14.125" customWidth="1"/>
    <col min="7" max="7" width="27.875" customWidth="1"/>
    <col min="8" max="8" width="14.875" customWidth="1"/>
    <col min="9" max="9" width="8.875" customWidth="1"/>
  </cols>
  <sheetData>
    <row r="1" ht="21" spans="1:8">
      <c r="A1" s="4" t="s">
        <v>44</v>
      </c>
      <c r="B1" s="4"/>
      <c r="C1" s="4"/>
      <c r="D1" s="4"/>
      <c r="E1" s="4"/>
      <c r="F1" s="4"/>
      <c r="G1" s="4"/>
      <c r="H1" s="4"/>
    </row>
    <row r="2" ht="21" customHeight="1" spans="1:8">
      <c r="A2" s="5" t="s">
        <v>1</v>
      </c>
      <c r="B2" s="6" t="s">
        <v>2</v>
      </c>
      <c r="C2" s="6" t="s">
        <v>3</v>
      </c>
      <c r="D2" s="7" t="s">
        <v>39</v>
      </c>
      <c r="E2" s="8"/>
      <c r="F2" s="9" t="s">
        <v>5</v>
      </c>
      <c r="G2" s="10" t="s">
        <v>6</v>
      </c>
      <c r="H2" s="20" t="s">
        <v>7</v>
      </c>
    </row>
    <row r="3" ht="21" customHeight="1" spans="1:10">
      <c r="A3" s="11"/>
      <c r="B3" s="12"/>
      <c r="C3" s="12"/>
      <c r="D3" s="13" t="s">
        <v>40</v>
      </c>
      <c r="E3" s="8" t="s">
        <v>41</v>
      </c>
      <c r="F3" s="14"/>
      <c r="G3" s="15"/>
      <c r="H3" s="21"/>
      <c r="J3" s="35">
        <v>0.3</v>
      </c>
    </row>
    <row r="4" ht="24" customHeight="1" spans="1:8">
      <c r="A4" s="23" t="s">
        <v>17</v>
      </c>
      <c r="B4" s="24">
        <f>'2022废液   '!B35</f>
        <v>12.45</v>
      </c>
      <c r="C4" s="25"/>
      <c r="D4" s="25"/>
      <c r="E4" s="26">
        <v>0</v>
      </c>
      <c r="F4" s="27">
        <f>'2022废液   '!F35</f>
        <v>196.57</v>
      </c>
      <c r="G4" s="25"/>
      <c r="H4" s="28" t="s">
        <v>35</v>
      </c>
    </row>
    <row r="5" ht="24" customHeight="1" spans="1:8">
      <c r="A5" s="29" t="s">
        <v>18</v>
      </c>
      <c r="B5" s="17">
        <f>'2022废液   '!B64</f>
        <v>11.4</v>
      </c>
      <c r="C5" s="18"/>
      <c r="D5" s="18"/>
      <c r="E5" s="30">
        <v>0</v>
      </c>
      <c r="F5" s="19">
        <f>'2022废液   '!F64</f>
        <v>207.97</v>
      </c>
      <c r="G5" s="18"/>
      <c r="H5" s="28" t="s">
        <v>35</v>
      </c>
    </row>
    <row r="6" ht="24" customHeight="1" spans="1:8">
      <c r="A6" s="29" t="s">
        <v>19</v>
      </c>
      <c r="B6" s="17">
        <f>'2022废液   '!B96</f>
        <v>11.95</v>
      </c>
      <c r="C6" s="18"/>
      <c r="D6" s="18"/>
      <c r="E6" s="30">
        <v>0</v>
      </c>
      <c r="F6" s="19">
        <f>'2022废液   '!F96</f>
        <v>219.92</v>
      </c>
      <c r="G6" s="31"/>
      <c r="H6" s="28" t="s">
        <v>35</v>
      </c>
    </row>
    <row r="7" ht="24" customHeight="1" spans="1:8">
      <c r="A7" s="29" t="s">
        <v>20</v>
      </c>
      <c r="B7" s="17">
        <f>'2022废液   '!B128</f>
        <v>14.4</v>
      </c>
      <c r="C7" s="18"/>
      <c r="D7" s="18"/>
      <c r="E7" s="30">
        <v>0</v>
      </c>
      <c r="F7" s="19">
        <f>'2022废液   '!F128</f>
        <v>234.32</v>
      </c>
      <c r="G7" s="18"/>
      <c r="H7" s="28" t="s">
        <v>35</v>
      </c>
    </row>
    <row r="8" ht="24" customHeight="1" spans="1:8">
      <c r="A8" s="29" t="s">
        <v>21</v>
      </c>
      <c r="B8" s="17">
        <f>'2022废液   '!B160</f>
        <v>11.97</v>
      </c>
      <c r="C8" s="18"/>
      <c r="D8" s="18"/>
      <c r="E8" s="30">
        <v>0</v>
      </c>
      <c r="F8" s="19">
        <f>'2022废液   '!F160</f>
        <v>246.29</v>
      </c>
      <c r="G8" s="18"/>
      <c r="H8" s="28" t="s">
        <v>35</v>
      </c>
    </row>
    <row r="9" ht="24" customHeight="1" spans="1:8">
      <c r="A9" s="29" t="s">
        <v>22</v>
      </c>
      <c r="B9" s="17">
        <f>'2022废液   '!B191</f>
        <v>11.72</v>
      </c>
      <c r="C9" s="18"/>
      <c r="D9" s="18"/>
      <c r="E9" s="30">
        <v>0</v>
      </c>
      <c r="F9" s="19">
        <f>'2022废液   '!F191</f>
        <v>258.01</v>
      </c>
      <c r="G9" s="18"/>
      <c r="H9" s="28" t="s">
        <v>35</v>
      </c>
    </row>
    <row r="10" ht="24" customHeight="1" spans="1:8">
      <c r="A10" s="29" t="s">
        <v>23</v>
      </c>
      <c r="B10" s="17">
        <f>'2022废液   '!B223</f>
        <v>12.92</v>
      </c>
      <c r="C10" s="18"/>
      <c r="D10" s="18"/>
      <c r="E10" s="30">
        <v>0</v>
      </c>
      <c r="F10" s="19">
        <f>'2022废液   '!F223</f>
        <v>270.93</v>
      </c>
      <c r="G10" s="18"/>
      <c r="H10" s="28" t="s">
        <v>35</v>
      </c>
    </row>
    <row r="11" ht="24" customHeight="1" spans="1:8">
      <c r="A11" s="29" t="s">
        <v>24</v>
      </c>
      <c r="B11" s="17">
        <f>'2022废液   '!B255</f>
        <v>11.93</v>
      </c>
      <c r="C11" s="18"/>
      <c r="D11" s="18"/>
      <c r="E11" s="30">
        <v>0</v>
      </c>
      <c r="F11" s="19">
        <f>'2022废液   '!F255</f>
        <v>282.86</v>
      </c>
      <c r="G11" s="18"/>
      <c r="H11" s="28" t="s">
        <v>35</v>
      </c>
    </row>
    <row r="12" ht="24" customHeight="1" spans="1:8">
      <c r="A12" s="29" t="s">
        <v>25</v>
      </c>
      <c r="B12" s="17">
        <f>'2022废液   '!B287</f>
        <v>14.03</v>
      </c>
      <c r="C12" s="18"/>
      <c r="D12" s="18"/>
      <c r="E12" s="30">
        <f>'2021废液  '!E287</f>
        <v>0</v>
      </c>
      <c r="F12" s="19">
        <f>'2022废液   '!F287</f>
        <v>296.89</v>
      </c>
      <c r="G12" s="18"/>
      <c r="H12" s="28" t="s">
        <v>35</v>
      </c>
    </row>
    <row r="13" ht="24" customHeight="1" spans="1:8">
      <c r="A13" s="29" t="s">
        <v>26</v>
      </c>
      <c r="B13" s="17">
        <f>'2022废液   '!B319</f>
        <v>14.18</v>
      </c>
      <c r="C13" s="18"/>
      <c r="D13" s="18"/>
      <c r="E13" s="30">
        <v>0</v>
      </c>
      <c r="F13" s="19">
        <f>'2022废液   '!F319</f>
        <v>311.069999999999</v>
      </c>
      <c r="G13" s="18"/>
      <c r="H13" s="28" t="s">
        <v>35</v>
      </c>
    </row>
    <row r="14" ht="24" customHeight="1" spans="1:8">
      <c r="A14" s="29" t="s">
        <v>27</v>
      </c>
      <c r="B14" s="17">
        <f>'2022废液   '!B351</f>
        <v>11.27</v>
      </c>
      <c r="C14" s="18"/>
      <c r="D14" s="18"/>
      <c r="E14" s="30">
        <v>0</v>
      </c>
      <c r="F14" s="19">
        <f>'2022废液   '!F351</f>
        <v>322.339999999998</v>
      </c>
      <c r="G14" s="18"/>
      <c r="H14" s="28" t="s">
        <v>35</v>
      </c>
    </row>
    <row r="15" ht="24" customHeight="1" spans="1:8">
      <c r="A15" s="29" t="s">
        <v>28</v>
      </c>
      <c r="B15" s="17">
        <f>'2022废液   '!B383</f>
        <v>17.66</v>
      </c>
      <c r="C15" s="18"/>
      <c r="D15" s="18"/>
      <c r="E15" s="30">
        <f>'2022废液   '!E383</f>
        <v>340</v>
      </c>
      <c r="F15" s="19">
        <f>'2022废液   '!F383</f>
        <v>0</v>
      </c>
      <c r="G15" s="22" t="s">
        <v>36</v>
      </c>
      <c r="H15" s="28" t="s">
        <v>43</v>
      </c>
    </row>
    <row r="16" ht="24" customHeight="1" spans="1:8">
      <c r="A16" s="32" t="s">
        <v>12</v>
      </c>
      <c r="B16" s="17">
        <f>SUM(B4:B15)</f>
        <v>155.88</v>
      </c>
      <c r="C16" s="18"/>
      <c r="D16" s="18"/>
      <c r="E16" s="30">
        <f>SUM(E4:E15)</f>
        <v>340</v>
      </c>
      <c r="F16" s="19">
        <f>F15</f>
        <v>0</v>
      </c>
      <c r="G16" s="18"/>
      <c r="H16" s="22"/>
    </row>
    <row r="17" spans="6:6">
      <c r="F17" s="33">
        <v>0.53153</v>
      </c>
    </row>
    <row r="19" spans="2:6">
      <c r="B19" s="3"/>
      <c r="F19" s="3"/>
    </row>
    <row r="20" spans="2:2">
      <c r="B20" s="3"/>
    </row>
    <row r="23" spans="6:6">
      <c r="F23" s="34"/>
    </row>
    <row r="26" spans="11:11">
      <c r="K26" s="36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3"/>
  <sheetViews>
    <sheetView tabSelected="1" workbookViewId="0">
      <pane ySplit="3" topLeftCell="A200" activePane="bottomLeft" state="frozen"/>
      <selection/>
      <selection pane="bottomLeft" activeCell="H213" sqref="H213"/>
    </sheetView>
  </sheetViews>
  <sheetFormatPr defaultColWidth="9" defaultRowHeight="13.5"/>
  <cols>
    <col min="1" max="1" width="11.5" style="37" customWidth="1"/>
    <col min="2" max="2" width="12.625" style="38" customWidth="1"/>
    <col min="3" max="5" width="12.625" style="39" customWidth="1"/>
    <col min="6" max="6" width="12.625" style="38" customWidth="1"/>
    <col min="7" max="7" width="24.875" style="39" customWidth="1"/>
    <col min="8" max="8" width="15.375" customWidth="1"/>
    <col min="9" max="12" width="8.875" customWidth="1"/>
  </cols>
  <sheetData>
    <row r="1" ht="20.25" spans="1:8">
      <c r="A1" s="4" t="s">
        <v>0</v>
      </c>
      <c r="B1" s="4"/>
      <c r="C1" s="4"/>
      <c r="D1" s="4"/>
      <c r="E1" s="4"/>
      <c r="F1" s="4"/>
      <c r="G1" s="4"/>
      <c r="H1" s="4"/>
    </row>
    <row r="2" ht="20.25" customHeight="1" spans="1:8">
      <c r="A2" s="40" t="s">
        <v>1</v>
      </c>
      <c r="B2" s="41" t="s">
        <v>2</v>
      </c>
      <c r="C2" s="41" t="s">
        <v>3</v>
      </c>
      <c r="D2" s="41" t="s">
        <v>39</v>
      </c>
      <c r="E2" s="41"/>
      <c r="F2" s="42" t="s">
        <v>5</v>
      </c>
      <c r="G2" s="40" t="s">
        <v>6</v>
      </c>
      <c r="H2" s="41" t="s">
        <v>7</v>
      </c>
    </row>
    <row r="3" ht="24.75" customHeight="1" spans="1:8">
      <c r="A3" s="40"/>
      <c r="B3" s="41"/>
      <c r="C3" s="41"/>
      <c r="D3" s="41" t="s">
        <v>40</v>
      </c>
      <c r="E3" s="41" t="s">
        <v>41</v>
      </c>
      <c r="F3" s="42"/>
      <c r="G3" s="40"/>
      <c r="H3" s="41"/>
    </row>
    <row r="4" ht="16.5" customHeight="1" spans="1:9">
      <c r="A4" s="43">
        <v>44562</v>
      </c>
      <c r="B4" s="44">
        <f>0.27+3.53</f>
        <v>3.8</v>
      </c>
      <c r="C4" s="45"/>
      <c r="D4" s="45"/>
      <c r="E4" s="45"/>
      <c r="F4" s="46">
        <f>B4</f>
        <v>3.8</v>
      </c>
      <c r="G4" s="45"/>
      <c r="H4" s="28" t="s">
        <v>35</v>
      </c>
      <c r="I4" s="61">
        <v>0.3</v>
      </c>
    </row>
    <row r="5" ht="15.75" spans="1:8">
      <c r="A5" s="43">
        <v>44563</v>
      </c>
      <c r="B5" s="44">
        <v>0.28</v>
      </c>
      <c r="C5" s="47"/>
      <c r="D5" s="47"/>
      <c r="E5" s="47"/>
      <c r="F5" s="48">
        <f t="shared" ref="F5:F34" si="0">B5+F4</f>
        <v>4.08</v>
      </c>
      <c r="G5" s="47"/>
      <c r="H5" s="28" t="s">
        <v>35</v>
      </c>
    </row>
    <row r="6" ht="15.75" spans="1:8">
      <c r="A6" s="43">
        <v>44564</v>
      </c>
      <c r="B6" s="44">
        <v>0.27</v>
      </c>
      <c r="C6" s="47"/>
      <c r="D6" s="47"/>
      <c r="E6" s="47"/>
      <c r="F6" s="48">
        <f t="shared" si="0"/>
        <v>4.35</v>
      </c>
      <c r="G6" s="47"/>
      <c r="H6" s="28" t="s">
        <v>35</v>
      </c>
    </row>
    <row r="7" ht="15.75" spans="1:8">
      <c r="A7" s="43">
        <v>44565</v>
      </c>
      <c r="B7" s="44">
        <v>0.28</v>
      </c>
      <c r="C7" s="47"/>
      <c r="D7" s="47"/>
      <c r="E7" s="47"/>
      <c r="F7" s="48">
        <f t="shared" si="0"/>
        <v>4.63</v>
      </c>
      <c r="G7" s="47"/>
      <c r="H7" s="28" t="s">
        <v>35</v>
      </c>
    </row>
    <row r="8" ht="15.75" spans="1:8">
      <c r="A8" s="43">
        <v>44566</v>
      </c>
      <c r="B8" s="44">
        <v>0.28</v>
      </c>
      <c r="C8" s="47"/>
      <c r="D8" s="47"/>
      <c r="E8" s="47"/>
      <c r="F8" s="48">
        <f t="shared" si="0"/>
        <v>4.91</v>
      </c>
      <c r="G8" s="47"/>
      <c r="H8" s="28" t="s">
        <v>35</v>
      </c>
    </row>
    <row r="9" ht="15.75" spans="1:8">
      <c r="A9" s="43">
        <v>44567</v>
      </c>
      <c r="B9" s="44">
        <v>1.52</v>
      </c>
      <c r="C9" s="47"/>
      <c r="D9" s="47"/>
      <c r="E9" s="47"/>
      <c r="F9" s="48">
        <f t="shared" si="0"/>
        <v>6.43</v>
      </c>
      <c r="G9" s="47"/>
      <c r="H9" s="28" t="s">
        <v>35</v>
      </c>
    </row>
    <row r="10" ht="15.75" spans="1:8">
      <c r="A10" s="43">
        <v>44568</v>
      </c>
      <c r="B10" s="44">
        <v>0.27</v>
      </c>
      <c r="C10" s="47"/>
      <c r="D10" s="47"/>
      <c r="E10" s="47"/>
      <c r="F10" s="48">
        <f t="shared" si="0"/>
        <v>6.7</v>
      </c>
      <c r="G10" s="47"/>
      <c r="H10" s="28" t="s">
        <v>35</v>
      </c>
    </row>
    <row r="11" ht="15.75" spans="1:8">
      <c r="A11" s="43">
        <v>44569</v>
      </c>
      <c r="B11" s="44">
        <v>0.27</v>
      </c>
      <c r="C11" s="47"/>
      <c r="D11" s="47"/>
      <c r="E11" s="47"/>
      <c r="F11" s="48">
        <f t="shared" si="0"/>
        <v>6.97</v>
      </c>
      <c r="G11" s="47"/>
      <c r="H11" s="28" t="s">
        <v>35</v>
      </c>
    </row>
    <row r="12" ht="15.75" spans="1:8">
      <c r="A12" s="43">
        <v>44570</v>
      </c>
      <c r="B12" s="44">
        <v>0.28</v>
      </c>
      <c r="C12" s="47"/>
      <c r="D12" s="47"/>
      <c r="E12" s="47"/>
      <c r="F12" s="48">
        <f t="shared" si="0"/>
        <v>7.25</v>
      </c>
      <c r="G12" s="47"/>
      <c r="H12" s="28" t="s">
        <v>35</v>
      </c>
    </row>
    <row r="13" ht="15.75" spans="1:8">
      <c r="A13" s="43">
        <v>44571</v>
      </c>
      <c r="B13" s="44">
        <v>0.27</v>
      </c>
      <c r="C13" s="47"/>
      <c r="D13" s="47"/>
      <c r="E13" s="47"/>
      <c r="F13" s="48">
        <f t="shared" si="0"/>
        <v>7.52</v>
      </c>
      <c r="G13" s="47"/>
      <c r="H13" s="28" t="s">
        <v>35</v>
      </c>
    </row>
    <row r="14" ht="15.75" spans="1:8">
      <c r="A14" s="43">
        <v>44572</v>
      </c>
      <c r="B14" s="49">
        <v>0.28</v>
      </c>
      <c r="C14" s="47"/>
      <c r="D14" s="47"/>
      <c r="E14" s="47"/>
      <c r="F14" s="48">
        <f t="shared" si="0"/>
        <v>7.8</v>
      </c>
      <c r="G14" s="47"/>
      <c r="H14" s="28" t="s">
        <v>35</v>
      </c>
    </row>
    <row r="15" ht="15.75" spans="1:8">
      <c r="A15" s="43">
        <v>44573</v>
      </c>
      <c r="B15" s="50">
        <v>0.28</v>
      </c>
      <c r="C15" s="47"/>
      <c r="D15" s="47"/>
      <c r="E15" s="47"/>
      <c r="F15" s="48">
        <f t="shared" si="0"/>
        <v>8.08</v>
      </c>
      <c r="G15" s="47"/>
      <c r="H15" s="28" t="s">
        <v>35</v>
      </c>
    </row>
    <row r="16" ht="15.75" spans="1:8">
      <c r="A16" s="43">
        <v>44574</v>
      </c>
      <c r="B16" s="49">
        <v>0.27</v>
      </c>
      <c r="C16" s="47"/>
      <c r="D16" s="47"/>
      <c r="E16" s="47"/>
      <c r="F16" s="48">
        <f t="shared" si="0"/>
        <v>8.35</v>
      </c>
      <c r="G16" s="47"/>
      <c r="H16" s="28" t="s">
        <v>35</v>
      </c>
    </row>
    <row r="17" ht="15.75" spans="1:8">
      <c r="A17" s="43">
        <v>44575</v>
      </c>
      <c r="B17" s="49">
        <v>0.27</v>
      </c>
      <c r="C17" s="47"/>
      <c r="D17" s="47"/>
      <c r="E17" s="47"/>
      <c r="F17" s="48">
        <f t="shared" si="0"/>
        <v>8.62</v>
      </c>
      <c r="G17" s="47"/>
      <c r="H17" s="28" t="s">
        <v>35</v>
      </c>
    </row>
    <row r="18" ht="15.75" spans="1:8">
      <c r="A18" s="43">
        <v>44576</v>
      </c>
      <c r="B18" s="49">
        <v>0.27</v>
      </c>
      <c r="C18" s="47"/>
      <c r="D18" s="47"/>
      <c r="E18" s="47"/>
      <c r="F18" s="48">
        <f t="shared" si="0"/>
        <v>8.89</v>
      </c>
      <c r="G18" s="47"/>
      <c r="H18" s="28" t="s">
        <v>35</v>
      </c>
    </row>
    <row r="19" ht="15.75" spans="1:8">
      <c r="A19" s="43">
        <v>44577</v>
      </c>
      <c r="B19" s="49">
        <v>0.28</v>
      </c>
      <c r="C19" s="47"/>
      <c r="D19" s="47"/>
      <c r="E19" s="47"/>
      <c r="F19" s="48">
        <f t="shared" si="0"/>
        <v>9.17</v>
      </c>
      <c r="G19" s="47"/>
      <c r="H19" s="28" t="s">
        <v>35</v>
      </c>
    </row>
    <row r="20" ht="15.75" spans="1:8">
      <c r="A20" s="43">
        <v>44578</v>
      </c>
      <c r="B20" s="49">
        <v>0.28</v>
      </c>
      <c r="C20" s="47"/>
      <c r="D20" s="47"/>
      <c r="E20" s="47"/>
      <c r="F20" s="48">
        <f t="shared" si="0"/>
        <v>9.45</v>
      </c>
      <c r="G20" s="47"/>
      <c r="H20" s="28" t="s">
        <v>35</v>
      </c>
    </row>
    <row r="21" ht="15.75" spans="1:8">
      <c r="A21" s="43">
        <v>44579</v>
      </c>
      <c r="B21" s="49">
        <v>0.28</v>
      </c>
      <c r="C21" s="47"/>
      <c r="D21" s="47"/>
      <c r="E21" s="47"/>
      <c r="F21" s="48">
        <f t="shared" si="0"/>
        <v>9.73</v>
      </c>
      <c r="G21" s="47"/>
      <c r="H21" s="28" t="s">
        <v>35</v>
      </c>
    </row>
    <row r="22" ht="14.25" spans="1:9">
      <c r="A22" s="43">
        <v>44580</v>
      </c>
      <c r="B22" s="49">
        <v>0.28</v>
      </c>
      <c r="C22" s="51"/>
      <c r="D22" s="51"/>
      <c r="E22" s="51"/>
      <c r="F22" s="48">
        <f t="shared" si="0"/>
        <v>10.01</v>
      </c>
      <c r="G22" s="51"/>
      <c r="H22" s="28" t="s">
        <v>35</v>
      </c>
      <c r="I22" s="62"/>
    </row>
    <row r="23" ht="14.25" spans="1:8">
      <c r="A23" s="43">
        <v>44581</v>
      </c>
      <c r="B23" s="49">
        <v>0.27</v>
      </c>
      <c r="C23" s="51"/>
      <c r="D23" s="51"/>
      <c r="E23" s="51"/>
      <c r="F23" s="48">
        <f t="shared" si="0"/>
        <v>10.28</v>
      </c>
      <c r="G23" s="51"/>
      <c r="H23" s="28" t="s">
        <v>35</v>
      </c>
    </row>
    <row r="24" ht="14.25" spans="1:8">
      <c r="A24" s="43">
        <v>44582</v>
      </c>
      <c r="B24" s="49">
        <v>0.27</v>
      </c>
      <c r="C24" s="51"/>
      <c r="D24" s="51"/>
      <c r="E24" s="51"/>
      <c r="F24" s="48">
        <f t="shared" si="0"/>
        <v>10.55</v>
      </c>
      <c r="G24" s="51"/>
      <c r="H24" s="28" t="s">
        <v>35</v>
      </c>
    </row>
    <row r="25" ht="14.25" spans="1:8">
      <c r="A25" s="43">
        <v>44583</v>
      </c>
      <c r="B25" s="52">
        <v>0.27</v>
      </c>
      <c r="C25" s="51"/>
      <c r="D25" s="51"/>
      <c r="E25" s="51"/>
      <c r="F25" s="48">
        <f t="shared" si="0"/>
        <v>10.82</v>
      </c>
      <c r="G25" s="51"/>
      <c r="H25" s="28" t="s">
        <v>35</v>
      </c>
    </row>
    <row r="26" ht="14.25" spans="1:8">
      <c r="A26" s="43">
        <v>44584</v>
      </c>
      <c r="B26" s="52">
        <v>0.28</v>
      </c>
      <c r="C26" s="51"/>
      <c r="D26" s="51"/>
      <c r="E26" s="51"/>
      <c r="F26" s="48">
        <f t="shared" si="0"/>
        <v>11.1</v>
      </c>
      <c r="G26" s="51"/>
      <c r="H26" s="28" t="s">
        <v>35</v>
      </c>
    </row>
    <row r="27" ht="14.25" spans="1:8">
      <c r="A27" s="43">
        <v>44585</v>
      </c>
      <c r="B27" s="52">
        <v>0.27</v>
      </c>
      <c r="C27" s="51"/>
      <c r="D27" s="51"/>
      <c r="E27" s="51"/>
      <c r="F27" s="48">
        <f t="shared" si="0"/>
        <v>11.37</v>
      </c>
      <c r="G27" s="51"/>
      <c r="H27" s="28" t="s">
        <v>35</v>
      </c>
    </row>
    <row r="28" ht="14.25" spans="1:8">
      <c r="A28" s="43">
        <v>44586</v>
      </c>
      <c r="B28" s="49">
        <v>0.28</v>
      </c>
      <c r="C28" s="51"/>
      <c r="D28" s="51"/>
      <c r="E28" s="51"/>
      <c r="F28" s="48">
        <f t="shared" si="0"/>
        <v>11.65</v>
      </c>
      <c r="G28" s="51"/>
      <c r="H28" s="28" t="s">
        <v>35</v>
      </c>
    </row>
    <row r="29" ht="14.25" spans="1:8">
      <c r="A29" s="43">
        <v>44587</v>
      </c>
      <c r="B29" s="49">
        <v>0.28</v>
      </c>
      <c r="C29" s="51"/>
      <c r="D29" s="51"/>
      <c r="E29" s="51"/>
      <c r="F29" s="48">
        <f t="shared" si="0"/>
        <v>11.93</v>
      </c>
      <c r="G29" s="51"/>
      <c r="H29" s="28" t="s">
        <v>35</v>
      </c>
    </row>
    <row r="30" ht="14.25" spans="1:8">
      <c r="A30" s="43">
        <v>44588</v>
      </c>
      <c r="B30" s="53">
        <v>0.27</v>
      </c>
      <c r="C30" s="51"/>
      <c r="D30" s="51"/>
      <c r="E30" s="51"/>
      <c r="F30" s="48">
        <f t="shared" si="0"/>
        <v>12.2</v>
      </c>
      <c r="G30" s="51"/>
      <c r="H30" s="28" t="s">
        <v>35</v>
      </c>
    </row>
    <row r="31" ht="14.25" spans="1:8">
      <c r="A31" s="43">
        <v>44589</v>
      </c>
      <c r="B31" s="49">
        <v>0.27</v>
      </c>
      <c r="C31" s="51"/>
      <c r="D31" s="51"/>
      <c r="E31" s="51"/>
      <c r="F31" s="48">
        <f t="shared" si="0"/>
        <v>12.47</v>
      </c>
      <c r="G31" s="51"/>
      <c r="H31" s="28" t="s">
        <v>35</v>
      </c>
    </row>
    <row r="32" ht="14.25" spans="1:8">
      <c r="A32" s="43">
        <v>44590</v>
      </c>
      <c r="B32" s="54">
        <v>0.27</v>
      </c>
      <c r="C32" s="51"/>
      <c r="D32" s="51"/>
      <c r="E32" s="51"/>
      <c r="F32" s="48">
        <f t="shared" si="0"/>
        <v>12.74</v>
      </c>
      <c r="G32" s="51"/>
      <c r="H32" s="28" t="s">
        <v>35</v>
      </c>
    </row>
    <row r="33" ht="14.25" spans="1:8">
      <c r="A33" s="43">
        <v>44591</v>
      </c>
      <c r="B33" s="54">
        <v>0.27</v>
      </c>
      <c r="C33" s="51"/>
      <c r="D33" s="51"/>
      <c r="E33" s="51"/>
      <c r="F33" s="48">
        <f t="shared" si="0"/>
        <v>13.01</v>
      </c>
      <c r="G33" s="51"/>
      <c r="H33" s="28" t="s">
        <v>35</v>
      </c>
    </row>
    <row r="34" ht="14.25" spans="1:8">
      <c r="A34" s="43">
        <v>44592</v>
      </c>
      <c r="B34" s="49">
        <v>0.27</v>
      </c>
      <c r="C34" s="51"/>
      <c r="D34" s="51"/>
      <c r="E34" s="51"/>
      <c r="F34" s="48">
        <f t="shared" si="0"/>
        <v>13.28</v>
      </c>
      <c r="G34" s="51"/>
      <c r="H34" s="28" t="s">
        <v>35</v>
      </c>
    </row>
    <row r="35" ht="15.75" spans="1:9">
      <c r="A35" s="55" t="s">
        <v>12</v>
      </c>
      <c r="B35" s="56">
        <f>SUM(B4:B34)</f>
        <v>13.28</v>
      </c>
      <c r="C35" s="51"/>
      <c r="D35" s="51"/>
      <c r="E35" s="57">
        <v>0</v>
      </c>
      <c r="F35" s="48">
        <f>F34</f>
        <v>13.28</v>
      </c>
      <c r="G35" s="47"/>
      <c r="H35" s="28"/>
      <c r="I35" s="3"/>
    </row>
    <row r="36" ht="15.75" spans="1:8">
      <c r="A36" s="58">
        <v>44593</v>
      </c>
      <c r="B36" s="49">
        <v>0.28</v>
      </c>
      <c r="C36" s="47"/>
      <c r="D36" s="47"/>
      <c r="E36" s="47"/>
      <c r="F36" s="48">
        <f t="shared" ref="F36:F41" si="1">F35+B36</f>
        <v>13.56</v>
      </c>
      <c r="G36" s="47"/>
      <c r="H36" s="28" t="s">
        <v>35</v>
      </c>
    </row>
    <row r="37" ht="15.75" spans="1:8">
      <c r="A37" s="58">
        <v>44594</v>
      </c>
      <c r="B37" s="49">
        <v>0.28</v>
      </c>
      <c r="C37" s="47"/>
      <c r="D37" s="47"/>
      <c r="E37" s="47"/>
      <c r="F37" s="48">
        <f t="shared" si="1"/>
        <v>13.84</v>
      </c>
      <c r="G37" s="47"/>
      <c r="H37" s="28" t="s">
        <v>35</v>
      </c>
    </row>
    <row r="38" ht="15.75" spans="1:8">
      <c r="A38" s="58">
        <v>44595</v>
      </c>
      <c r="B38" s="49">
        <v>0.28</v>
      </c>
      <c r="C38" s="47"/>
      <c r="D38" s="47"/>
      <c r="E38" s="47"/>
      <c r="F38" s="48">
        <f t="shared" si="1"/>
        <v>14.12</v>
      </c>
      <c r="G38" s="47"/>
      <c r="H38" s="28" t="s">
        <v>35</v>
      </c>
    </row>
    <row r="39" ht="15.75" spans="1:8">
      <c r="A39" s="58">
        <v>44596</v>
      </c>
      <c r="B39" s="49">
        <v>0.27</v>
      </c>
      <c r="C39" s="47"/>
      <c r="D39" s="47"/>
      <c r="E39" s="47"/>
      <c r="F39" s="48">
        <f t="shared" si="1"/>
        <v>14.39</v>
      </c>
      <c r="G39" s="47"/>
      <c r="H39" s="28" t="s">
        <v>35</v>
      </c>
    </row>
    <row r="40" ht="15.75" spans="1:8">
      <c r="A40" s="58">
        <v>44597</v>
      </c>
      <c r="B40" s="49">
        <v>0.27</v>
      </c>
      <c r="C40" s="47"/>
      <c r="D40" s="47"/>
      <c r="E40" s="47"/>
      <c r="F40" s="48">
        <f t="shared" si="1"/>
        <v>14.66</v>
      </c>
      <c r="G40" s="47"/>
      <c r="H40" s="28" t="s">
        <v>35</v>
      </c>
    </row>
    <row r="41" ht="15.75" spans="1:8">
      <c r="A41" s="58">
        <v>44598</v>
      </c>
      <c r="B41" s="49">
        <v>1.52</v>
      </c>
      <c r="C41" s="47"/>
      <c r="D41" s="47"/>
      <c r="E41" s="47"/>
      <c r="F41" s="48">
        <f t="shared" si="1"/>
        <v>16.18</v>
      </c>
      <c r="G41" s="47"/>
      <c r="H41" s="28" t="s">
        <v>35</v>
      </c>
    </row>
    <row r="42" ht="15.75" spans="1:8">
      <c r="A42" s="58">
        <v>44599</v>
      </c>
      <c r="B42" s="49">
        <v>0.28</v>
      </c>
      <c r="C42" s="47"/>
      <c r="D42" s="47"/>
      <c r="E42" s="47"/>
      <c r="F42" s="48">
        <f t="shared" ref="F42:F63" si="2">F41+B42</f>
        <v>16.46</v>
      </c>
      <c r="G42" s="47"/>
      <c r="H42" s="28" t="s">
        <v>35</v>
      </c>
    </row>
    <row r="43" ht="15.75" spans="1:8">
      <c r="A43" s="58">
        <v>44600</v>
      </c>
      <c r="B43" s="49">
        <v>0.28</v>
      </c>
      <c r="C43" s="47"/>
      <c r="D43" s="47"/>
      <c r="E43" s="47"/>
      <c r="F43" s="48">
        <f t="shared" si="2"/>
        <v>16.74</v>
      </c>
      <c r="G43" s="47"/>
      <c r="H43" s="28" t="s">
        <v>35</v>
      </c>
    </row>
    <row r="44" ht="15.75" spans="1:8">
      <c r="A44" s="58">
        <v>44601</v>
      </c>
      <c r="B44" s="49">
        <v>0.28</v>
      </c>
      <c r="C44" s="47"/>
      <c r="D44" s="47"/>
      <c r="E44" s="47"/>
      <c r="F44" s="48">
        <f t="shared" si="2"/>
        <v>17.02</v>
      </c>
      <c r="G44" s="47"/>
      <c r="H44" s="28" t="s">
        <v>35</v>
      </c>
    </row>
    <row r="45" ht="15.75" spans="1:8">
      <c r="A45" s="58">
        <v>44602</v>
      </c>
      <c r="B45" s="49">
        <v>0.27</v>
      </c>
      <c r="C45" s="47"/>
      <c r="D45" s="47"/>
      <c r="E45" s="47"/>
      <c r="F45" s="48">
        <f t="shared" si="2"/>
        <v>17.29</v>
      </c>
      <c r="G45" s="47"/>
      <c r="H45" s="28" t="s">
        <v>35</v>
      </c>
    </row>
    <row r="46" ht="15.75" spans="1:8">
      <c r="A46" s="58">
        <v>44603</v>
      </c>
      <c r="B46" s="49">
        <v>0.27</v>
      </c>
      <c r="C46" s="47"/>
      <c r="D46" s="47"/>
      <c r="E46" s="47"/>
      <c r="F46" s="48">
        <f t="shared" si="2"/>
        <v>17.56</v>
      </c>
      <c r="G46" s="47"/>
      <c r="H46" s="28" t="s">
        <v>35</v>
      </c>
    </row>
    <row r="47" ht="15.75" spans="1:8">
      <c r="A47" s="58">
        <v>44604</v>
      </c>
      <c r="B47" s="50">
        <v>0.27</v>
      </c>
      <c r="C47" s="47"/>
      <c r="D47" s="47"/>
      <c r="E47" s="47"/>
      <c r="F47" s="48">
        <f t="shared" si="2"/>
        <v>17.83</v>
      </c>
      <c r="G47" s="47"/>
      <c r="H47" s="28" t="s">
        <v>35</v>
      </c>
    </row>
    <row r="48" ht="15.75" spans="1:8">
      <c r="A48" s="58">
        <v>44605</v>
      </c>
      <c r="B48" s="49">
        <v>0.28</v>
      </c>
      <c r="C48" s="47"/>
      <c r="D48" s="47"/>
      <c r="E48" s="47"/>
      <c r="F48" s="48">
        <f t="shared" si="2"/>
        <v>18.11</v>
      </c>
      <c r="G48" s="47"/>
      <c r="H48" s="28" t="s">
        <v>35</v>
      </c>
    </row>
    <row r="49" ht="15.75" spans="1:8">
      <c r="A49" s="58">
        <v>44606</v>
      </c>
      <c r="B49" s="49">
        <v>0.27</v>
      </c>
      <c r="C49" s="47"/>
      <c r="D49" s="47"/>
      <c r="E49" s="47"/>
      <c r="F49" s="48">
        <f t="shared" si="2"/>
        <v>18.38</v>
      </c>
      <c r="G49" s="47"/>
      <c r="H49" s="28" t="s">
        <v>35</v>
      </c>
    </row>
    <row r="50" ht="15.75" spans="1:8">
      <c r="A50" s="58">
        <v>44607</v>
      </c>
      <c r="B50" s="49">
        <v>0.28</v>
      </c>
      <c r="C50" s="47"/>
      <c r="D50" s="47"/>
      <c r="E50" s="47"/>
      <c r="F50" s="48">
        <f t="shared" si="2"/>
        <v>18.66</v>
      </c>
      <c r="G50" s="47"/>
      <c r="H50" s="28" t="s">
        <v>35</v>
      </c>
    </row>
    <row r="51" ht="15.75" spans="1:8">
      <c r="A51" s="58">
        <v>44608</v>
      </c>
      <c r="B51" s="49">
        <v>0.28</v>
      </c>
      <c r="C51" s="47"/>
      <c r="D51" s="47"/>
      <c r="E51" s="47"/>
      <c r="F51" s="48">
        <f t="shared" si="2"/>
        <v>18.94</v>
      </c>
      <c r="G51" s="47"/>
      <c r="H51" s="28" t="s">
        <v>35</v>
      </c>
    </row>
    <row r="52" ht="15.75" spans="1:8">
      <c r="A52" s="58">
        <v>44609</v>
      </c>
      <c r="B52" s="49">
        <v>0.27</v>
      </c>
      <c r="C52" s="47"/>
      <c r="D52" s="47"/>
      <c r="E52" s="47"/>
      <c r="F52" s="48">
        <f t="shared" si="2"/>
        <v>19.21</v>
      </c>
      <c r="G52" s="47"/>
      <c r="H52" s="28" t="s">
        <v>35</v>
      </c>
    </row>
    <row r="53" ht="15.75" spans="1:8">
      <c r="A53" s="58">
        <v>44610</v>
      </c>
      <c r="B53" s="49">
        <v>0.27</v>
      </c>
      <c r="C53" s="47"/>
      <c r="D53" s="47"/>
      <c r="E53" s="47"/>
      <c r="F53" s="48">
        <f t="shared" si="2"/>
        <v>19.48</v>
      </c>
      <c r="G53" s="47"/>
      <c r="H53" s="28" t="s">
        <v>35</v>
      </c>
    </row>
    <row r="54" ht="14.25" spans="1:8">
      <c r="A54" s="58">
        <v>44611</v>
      </c>
      <c r="B54" s="49">
        <v>0.27</v>
      </c>
      <c r="C54" s="51"/>
      <c r="D54" s="51"/>
      <c r="E54" s="51"/>
      <c r="F54" s="48">
        <f t="shared" si="2"/>
        <v>19.75</v>
      </c>
      <c r="G54" s="51"/>
      <c r="H54" s="28" t="s">
        <v>35</v>
      </c>
    </row>
    <row r="55" ht="14.25" spans="1:8">
      <c r="A55" s="58">
        <v>44612</v>
      </c>
      <c r="B55" s="49">
        <v>0.28</v>
      </c>
      <c r="C55" s="51"/>
      <c r="D55" s="51"/>
      <c r="E55" s="51"/>
      <c r="F55" s="48">
        <f t="shared" si="2"/>
        <v>20.03</v>
      </c>
      <c r="G55" s="51"/>
      <c r="H55" s="28" t="s">
        <v>35</v>
      </c>
    </row>
    <row r="56" ht="14.25" spans="1:8">
      <c r="A56" s="58">
        <v>44613</v>
      </c>
      <c r="B56" s="49">
        <v>0.27</v>
      </c>
      <c r="C56" s="51"/>
      <c r="D56" s="51"/>
      <c r="E56" s="51"/>
      <c r="F56" s="48">
        <f t="shared" si="2"/>
        <v>20.3</v>
      </c>
      <c r="G56" s="51"/>
      <c r="H56" s="28" t="s">
        <v>35</v>
      </c>
    </row>
    <row r="57" ht="14.25" spans="1:8">
      <c r="A57" s="58">
        <v>44614</v>
      </c>
      <c r="B57" s="49">
        <v>0.28</v>
      </c>
      <c r="C57" s="51"/>
      <c r="D57" s="51"/>
      <c r="E57" s="51"/>
      <c r="F57" s="48">
        <f t="shared" si="2"/>
        <v>20.58</v>
      </c>
      <c r="G57" s="51"/>
      <c r="H57" s="28" t="s">
        <v>35</v>
      </c>
    </row>
    <row r="58" ht="14.25" spans="1:8">
      <c r="A58" s="58">
        <v>44615</v>
      </c>
      <c r="B58" s="49">
        <v>0.28</v>
      </c>
      <c r="C58" s="51"/>
      <c r="D58" s="51"/>
      <c r="E58" s="51"/>
      <c r="F58" s="48">
        <f t="shared" si="2"/>
        <v>20.86</v>
      </c>
      <c r="G58" s="51"/>
      <c r="H58" s="28" t="s">
        <v>35</v>
      </c>
    </row>
    <row r="59" ht="14.25" spans="1:8">
      <c r="A59" s="58">
        <v>44616</v>
      </c>
      <c r="B59" s="49">
        <v>0.27</v>
      </c>
      <c r="C59" s="51"/>
      <c r="D59" s="51"/>
      <c r="E59" s="51"/>
      <c r="F59" s="48">
        <f t="shared" si="2"/>
        <v>21.13</v>
      </c>
      <c r="G59" s="51"/>
      <c r="H59" s="28" t="s">
        <v>35</v>
      </c>
    </row>
    <row r="60" ht="14.25" spans="1:8">
      <c r="A60" s="58">
        <v>44617</v>
      </c>
      <c r="B60" s="49">
        <v>0.27</v>
      </c>
      <c r="C60" s="51"/>
      <c r="D60" s="51"/>
      <c r="E60" s="51"/>
      <c r="F60" s="48">
        <f t="shared" si="2"/>
        <v>21.4</v>
      </c>
      <c r="G60" s="51"/>
      <c r="H60" s="28" t="s">
        <v>35</v>
      </c>
    </row>
    <row r="61" ht="14.25" spans="1:8">
      <c r="A61" s="58">
        <v>44618</v>
      </c>
      <c r="B61" s="49">
        <v>0.27</v>
      </c>
      <c r="C61" s="51"/>
      <c r="D61" s="51"/>
      <c r="E61" s="51"/>
      <c r="F61" s="48">
        <f t="shared" si="2"/>
        <v>21.67</v>
      </c>
      <c r="G61" s="51"/>
      <c r="H61" s="28" t="s">
        <v>35</v>
      </c>
    </row>
    <row r="62" ht="14.25" spans="1:8">
      <c r="A62" s="58">
        <v>44619</v>
      </c>
      <c r="B62" s="53">
        <v>0.28</v>
      </c>
      <c r="C62" s="51"/>
      <c r="D62" s="51"/>
      <c r="E62" s="51"/>
      <c r="F62" s="48">
        <f t="shared" si="2"/>
        <v>21.95</v>
      </c>
      <c r="G62" s="51"/>
      <c r="H62" s="28" t="s">
        <v>35</v>
      </c>
    </row>
    <row r="63" ht="14.25" spans="1:8">
      <c r="A63" s="58">
        <v>44620</v>
      </c>
      <c r="B63" s="59">
        <v>0.27</v>
      </c>
      <c r="C63" s="51"/>
      <c r="D63" s="51"/>
      <c r="E63" s="51"/>
      <c r="F63" s="48">
        <f t="shared" si="2"/>
        <v>22.22</v>
      </c>
      <c r="G63" s="51"/>
      <c r="H63" s="28" t="s">
        <v>35</v>
      </c>
    </row>
    <row r="64" ht="15.75" spans="1:8">
      <c r="A64" s="55" t="s">
        <v>12</v>
      </c>
      <c r="B64" s="56">
        <f>SUM(B36:B63)</f>
        <v>8.94</v>
      </c>
      <c r="C64" s="51"/>
      <c r="D64" s="51"/>
      <c r="E64" s="57">
        <v>0</v>
      </c>
      <c r="F64" s="60">
        <f>F63</f>
        <v>22.22</v>
      </c>
      <c r="G64" s="47"/>
      <c r="H64" s="28"/>
    </row>
    <row r="65" ht="15.75" spans="1:8">
      <c r="A65" s="58">
        <v>44621</v>
      </c>
      <c r="B65" s="49">
        <v>0.28</v>
      </c>
      <c r="C65" s="47"/>
      <c r="D65" s="47"/>
      <c r="E65" s="47"/>
      <c r="F65" s="48">
        <f>F64+B65</f>
        <v>22.5</v>
      </c>
      <c r="G65" s="47"/>
      <c r="H65" s="28" t="s">
        <v>35</v>
      </c>
    </row>
    <row r="66" ht="15.75" spans="1:8">
      <c r="A66" s="58">
        <v>44622</v>
      </c>
      <c r="B66" s="49">
        <v>0.3</v>
      </c>
      <c r="C66" s="47"/>
      <c r="D66" s="47"/>
      <c r="E66" s="47"/>
      <c r="F66" s="48">
        <f t="shared" ref="F66:F95" si="3">F65+B66</f>
        <v>22.8</v>
      </c>
      <c r="G66" s="47"/>
      <c r="H66" s="28" t="s">
        <v>35</v>
      </c>
    </row>
    <row r="67" ht="15.75" spans="1:8">
      <c r="A67" s="58">
        <v>44623</v>
      </c>
      <c r="B67" s="49">
        <v>0.28</v>
      </c>
      <c r="C67" s="47"/>
      <c r="D67" s="47"/>
      <c r="E67" s="47"/>
      <c r="F67" s="48">
        <f t="shared" si="3"/>
        <v>23.08</v>
      </c>
      <c r="G67" s="47"/>
      <c r="H67" s="28" t="s">
        <v>35</v>
      </c>
    </row>
    <row r="68" ht="15.75" spans="1:8">
      <c r="A68" s="58">
        <v>44624</v>
      </c>
      <c r="B68" s="49">
        <v>0.27</v>
      </c>
      <c r="C68" s="47"/>
      <c r="D68" s="47"/>
      <c r="E68" s="47"/>
      <c r="F68" s="48">
        <f t="shared" si="3"/>
        <v>23.35</v>
      </c>
      <c r="G68" s="47"/>
      <c r="H68" s="28" t="s">
        <v>35</v>
      </c>
    </row>
    <row r="69" ht="15.75" spans="1:8">
      <c r="A69" s="58">
        <v>44625</v>
      </c>
      <c r="B69" s="49">
        <v>0.27</v>
      </c>
      <c r="C69" s="47"/>
      <c r="D69" s="47"/>
      <c r="E69" s="47"/>
      <c r="F69" s="48">
        <f t="shared" si="3"/>
        <v>23.62</v>
      </c>
      <c r="G69" s="47"/>
      <c r="H69" s="28" t="s">
        <v>35</v>
      </c>
    </row>
    <row r="70" ht="15.75" spans="1:8">
      <c r="A70" s="58">
        <v>44626</v>
      </c>
      <c r="B70" s="49">
        <v>1.83</v>
      </c>
      <c r="C70" s="47"/>
      <c r="D70" s="47"/>
      <c r="E70" s="47"/>
      <c r="F70" s="48">
        <f t="shared" si="3"/>
        <v>25.45</v>
      </c>
      <c r="G70" s="47"/>
      <c r="H70" s="28" t="s">
        <v>35</v>
      </c>
    </row>
    <row r="71" ht="15.75" spans="1:8">
      <c r="A71" s="58">
        <v>44627</v>
      </c>
      <c r="B71" s="49">
        <v>0.27</v>
      </c>
      <c r="C71" s="47"/>
      <c r="D71" s="47"/>
      <c r="E71" s="47"/>
      <c r="F71" s="48">
        <f t="shared" si="3"/>
        <v>25.72</v>
      </c>
      <c r="G71" s="47"/>
      <c r="H71" s="28" t="s">
        <v>35</v>
      </c>
    </row>
    <row r="72" ht="15.75" spans="1:8">
      <c r="A72" s="58">
        <v>44628</v>
      </c>
      <c r="B72" s="49">
        <v>0.28</v>
      </c>
      <c r="C72" s="47"/>
      <c r="D72" s="47"/>
      <c r="E72" s="47"/>
      <c r="F72" s="48">
        <f t="shared" si="3"/>
        <v>26</v>
      </c>
      <c r="G72" s="47"/>
      <c r="H72" s="28" t="s">
        <v>35</v>
      </c>
    </row>
    <row r="73" ht="15.75" spans="1:8">
      <c r="A73" s="58">
        <v>44629</v>
      </c>
      <c r="B73" s="49">
        <v>0.28</v>
      </c>
      <c r="C73" s="47"/>
      <c r="D73" s="47"/>
      <c r="E73" s="47"/>
      <c r="F73" s="48">
        <f t="shared" si="3"/>
        <v>26.28</v>
      </c>
      <c r="G73" s="47"/>
      <c r="H73" s="28" t="s">
        <v>35</v>
      </c>
    </row>
    <row r="74" ht="15.75" spans="1:8">
      <c r="A74" s="58">
        <v>44630</v>
      </c>
      <c r="B74" s="49">
        <v>0.52</v>
      </c>
      <c r="C74" s="47"/>
      <c r="D74" s="47"/>
      <c r="E74" s="47"/>
      <c r="F74" s="48">
        <f t="shared" si="3"/>
        <v>26.8</v>
      </c>
      <c r="G74" s="47"/>
      <c r="H74" s="28" t="s">
        <v>35</v>
      </c>
    </row>
    <row r="75" ht="15.75" spans="1:8">
      <c r="A75" s="58">
        <v>44631</v>
      </c>
      <c r="B75" s="49">
        <v>0.27</v>
      </c>
      <c r="C75" s="47"/>
      <c r="D75" s="47"/>
      <c r="E75" s="47"/>
      <c r="F75" s="48">
        <f t="shared" si="3"/>
        <v>27.07</v>
      </c>
      <c r="G75" s="47"/>
      <c r="H75" s="28" t="s">
        <v>35</v>
      </c>
    </row>
    <row r="76" ht="15.75" spans="1:8">
      <c r="A76" s="58">
        <v>44632</v>
      </c>
      <c r="B76" s="50">
        <v>0.5</v>
      </c>
      <c r="C76" s="47"/>
      <c r="D76" s="47"/>
      <c r="E76" s="47"/>
      <c r="F76" s="48">
        <f t="shared" si="3"/>
        <v>27.57</v>
      </c>
      <c r="G76" s="47"/>
      <c r="H76" s="28" t="s">
        <v>35</v>
      </c>
    </row>
    <row r="77" ht="15.75" spans="1:8">
      <c r="A77" s="58">
        <v>44633</v>
      </c>
      <c r="B77" s="49">
        <v>0.28</v>
      </c>
      <c r="C77" s="47"/>
      <c r="D77" s="47"/>
      <c r="E77" s="47"/>
      <c r="F77" s="48">
        <f t="shared" si="3"/>
        <v>27.85</v>
      </c>
      <c r="G77" s="47"/>
      <c r="H77" s="28" t="s">
        <v>35</v>
      </c>
    </row>
    <row r="78" ht="15.75" spans="1:8">
      <c r="A78" s="58">
        <v>44634</v>
      </c>
      <c r="B78" s="49">
        <v>0.27</v>
      </c>
      <c r="C78" s="47"/>
      <c r="D78" s="47"/>
      <c r="E78" s="47"/>
      <c r="F78" s="48">
        <f t="shared" si="3"/>
        <v>28.12</v>
      </c>
      <c r="G78" s="47"/>
      <c r="H78" s="28" t="s">
        <v>35</v>
      </c>
    </row>
    <row r="79" ht="15.75" spans="1:8">
      <c r="A79" s="58">
        <v>44635</v>
      </c>
      <c r="B79" s="49">
        <v>0.28</v>
      </c>
      <c r="C79" s="47"/>
      <c r="D79" s="47"/>
      <c r="E79" s="47"/>
      <c r="F79" s="48">
        <f t="shared" si="3"/>
        <v>28.4</v>
      </c>
      <c r="G79" s="47"/>
      <c r="H79" s="28" t="s">
        <v>35</v>
      </c>
    </row>
    <row r="80" ht="15.75" spans="1:8">
      <c r="A80" s="58">
        <v>44636</v>
      </c>
      <c r="B80" s="49">
        <v>0.28</v>
      </c>
      <c r="C80" s="47"/>
      <c r="D80" s="47"/>
      <c r="E80" s="47"/>
      <c r="F80" s="48">
        <f t="shared" si="3"/>
        <v>28.68</v>
      </c>
      <c r="G80" s="47"/>
      <c r="H80" s="28" t="s">
        <v>35</v>
      </c>
    </row>
    <row r="81" ht="15.75" spans="1:8">
      <c r="A81" s="58">
        <v>44637</v>
      </c>
      <c r="B81" s="49">
        <v>0.28</v>
      </c>
      <c r="C81" s="47"/>
      <c r="D81" s="47"/>
      <c r="E81" s="47"/>
      <c r="F81" s="48">
        <f t="shared" si="3"/>
        <v>28.96</v>
      </c>
      <c r="G81" s="47"/>
      <c r="H81" s="28" t="s">
        <v>35</v>
      </c>
    </row>
    <row r="82" ht="15.75" spans="1:8">
      <c r="A82" s="58">
        <v>44638</v>
      </c>
      <c r="B82" s="49">
        <v>0.27</v>
      </c>
      <c r="C82" s="47"/>
      <c r="D82" s="47"/>
      <c r="E82" s="47"/>
      <c r="F82" s="48">
        <f t="shared" si="3"/>
        <v>29.23</v>
      </c>
      <c r="G82" s="47"/>
      <c r="H82" s="28" t="s">
        <v>35</v>
      </c>
    </row>
    <row r="83" ht="14.25" spans="1:8">
      <c r="A83" s="58">
        <v>44639</v>
      </c>
      <c r="B83" s="49">
        <v>0.27</v>
      </c>
      <c r="C83" s="51"/>
      <c r="D83" s="51"/>
      <c r="E83" s="51"/>
      <c r="F83" s="48">
        <f t="shared" si="3"/>
        <v>29.5</v>
      </c>
      <c r="G83" s="51"/>
      <c r="H83" s="28" t="s">
        <v>35</v>
      </c>
    </row>
    <row r="84" ht="14.25" spans="1:8">
      <c r="A84" s="58">
        <v>44640</v>
      </c>
      <c r="B84" s="49">
        <v>0.28</v>
      </c>
      <c r="C84" s="51"/>
      <c r="D84" s="51"/>
      <c r="E84" s="51"/>
      <c r="F84" s="48">
        <f t="shared" si="3"/>
        <v>29.78</v>
      </c>
      <c r="G84" s="51"/>
      <c r="H84" s="28" t="s">
        <v>35</v>
      </c>
    </row>
    <row r="85" ht="14.25" spans="1:8">
      <c r="A85" s="58">
        <v>44641</v>
      </c>
      <c r="B85" s="49">
        <v>0.27</v>
      </c>
      <c r="C85" s="51"/>
      <c r="D85" s="51"/>
      <c r="E85" s="51"/>
      <c r="F85" s="48">
        <f t="shared" si="3"/>
        <v>30.05</v>
      </c>
      <c r="G85" s="51"/>
      <c r="H85" s="28" t="s">
        <v>35</v>
      </c>
    </row>
    <row r="86" ht="14.25" spans="1:8">
      <c r="A86" s="58">
        <v>44642</v>
      </c>
      <c r="B86" s="49">
        <v>0.28</v>
      </c>
      <c r="C86" s="51"/>
      <c r="D86" s="51"/>
      <c r="E86" s="51"/>
      <c r="F86" s="48">
        <f t="shared" si="3"/>
        <v>30.33</v>
      </c>
      <c r="G86" s="51"/>
      <c r="H86" s="28" t="s">
        <v>35</v>
      </c>
    </row>
    <row r="87" ht="14.25" spans="1:8">
      <c r="A87" s="58">
        <v>44643</v>
      </c>
      <c r="B87" s="49">
        <v>0.28</v>
      </c>
      <c r="C87" s="51"/>
      <c r="D87" s="51"/>
      <c r="E87" s="51"/>
      <c r="F87" s="48">
        <f t="shared" si="3"/>
        <v>30.61</v>
      </c>
      <c r="G87" s="51"/>
      <c r="H87" s="28" t="s">
        <v>35</v>
      </c>
    </row>
    <row r="88" ht="14.25" spans="1:8">
      <c r="A88" s="58">
        <v>44644</v>
      </c>
      <c r="B88" s="49">
        <v>0.27</v>
      </c>
      <c r="C88" s="51"/>
      <c r="D88" s="51"/>
      <c r="E88" s="51"/>
      <c r="F88" s="48">
        <f t="shared" si="3"/>
        <v>30.88</v>
      </c>
      <c r="G88" s="51"/>
      <c r="H88" s="28" t="s">
        <v>35</v>
      </c>
    </row>
    <row r="89" ht="14.25" spans="1:8">
      <c r="A89" s="58">
        <v>44645</v>
      </c>
      <c r="B89" s="49">
        <v>0.27</v>
      </c>
      <c r="C89" s="51"/>
      <c r="D89" s="51"/>
      <c r="E89" s="51"/>
      <c r="F89" s="48">
        <f t="shared" si="3"/>
        <v>31.15</v>
      </c>
      <c r="G89" s="51"/>
      <c r="H89" s="28" t="s">
        <v>35</v>
      </c>
    </row>
    <row r="90" ht="14.25" spans="1:8">
      <c r="A90" s="58">
        <v>44646</v>
      </c>
      <c r="B90" s="49">
        <v>0.27</v>
      </c>
      <c r="C90" s="51"/>
      <c r="D90" s="51"/>
      <c r="E90" s="51"/>
      <c r="F90" s="48">
        <f t="shared" si="3"/>
        <v>31.42</v>
      </c>
      <c r="G90" s="51"/>
      <c r="H90" s="28" t="s">
        <v>35</v>
      </c>
    </row>
    <row r="91" ht="14.25" spans="1:8">
      <c r="A91" s="58">
        <v>44647</v>
      </c>
      <c r="B91" s="53">
        <v>0.28</v>
      </c>
      <c r="C91" s="51"/>
      <c r="D91" s="51"/>
      <c r="E91" s="51"/>
      <c r="F91" s="48">
        <f t="shared" si="3"/>
        <v>31.7</v>
      </c>
      <c r="G91" s="51"/>
      <c r="H91" s="28" t="s">
        <v>35</v>
      </c>
    </row>
    <row r="92" ht="14.25" spans="1:8">
      <c r="A92" s="58">
        <v>44648</v>
      </c>
      <c r="B92" s="49">
        <v>0.27</v>
      </c>
      <c r="C92" s="51"/>
      <c r="D92" s="51"/>
      <c r="E92" s="51"/>
      <c r="F92" s="48">
        <f t="shared" si="3"/>
        <v>31.97</v>
      </c>
      <c r="G92" s="51"/>
      <c r="H92" s="28" t="s">
        <v>35</v>
      </c>
    </row>
    <row r="93" ht="14.25" spans="1:8">
      <c r="A93" s="58">
        <v>44649</v>
      </c>
      <c r="B93" s="54">
        <v>0.28</v>
      </c>
      <c r="C93" s="51"/>
      <c r="D93" s="51"/>
      <c r="E93" s="51"/>
      <c r="F93" s="48">
        <f t="shared" si="3"/>
        <v>32.25</v>
      </c>
      <c r="G93" s="51"/>
      <c r="H93" s="28" t="s">
        <v>35</v>
      </c>
    </row>
    <row r="94" ht="14.25" spans="1:8">
      <c r="A94" s="58">
        <v>44650</v>
      </c>
      <c r="B94" s="54">
        <v>0.28</v>
      </c>
      <c r="C94" s="51"/>
      <c r="D94" s="51"/>
      <c r="E94" s="51"/>
      <c r="F94" s="48">
        <f t="shared" si="3"/>
        <v>32.53</v>
      </c>
      <c r="G94" s="51"/>
      <c r="H94" s="28" t="s">
        <v>35</v>
      </c>
    </row>
    <row r="95" ht="14.25" spans="1:8">
      <c r="A95" s="58">
        <v>44651</v>
      </c>
      <c r="B95" s="49">
        <v>0.27</v>
      </c>
      <c r="C95" s="51"/>
      <c r="D95" s="51"/>
      <c r="E95" s="51"/>
      <c r="F95" s="48">
        <f t="shared" si="3"/>
        <v>32.8</v>
      </c>
      <c r="G95" s="51"/>
      <c r="H95" s="28" t="s">
        <v>35</v>
      </c>
    </row>
    <row r="96" ht="15.75" spans="1:8">
      <c r="A96" s="55" t="s">
        <v>12</v>
      </c>
      <c r="B96" s="56">
        <f>SUM(B65:B95)</f>
        <v>10.58</v>
      </c>
      <c r="C96" s="51"/>
      <c r="D96" s="51"/>
      <c r="E96" s="57">
        <v>0</v>
      </c>
      <c r="F96" s="60">
        <f>F95</f>
        <v>32.8</v>
      </c>
      <c r="G96" s="47"/>
      <c r="H96" s="63"/>
    </row>
    <row r="97" ht="15.75" spans="1:8">
      <c r="A97" s="58">
        <v>44652</v>
      </c>
      <c r="B97" s="49">
        <v>0.27</v>
      </c>
      <c r="C97" s="47"/>
      <c r="D97" s="47"/>
      <c r="E97" s="47"/>
      <c r="F97" s="48">
        <f>F96+B97</f>
        <v>33.07</v>
      </c>
      <c r="G97" s="47"/>
      <c r="H97" s="28" t="s">
        <v>35</v>
      </c>
    </row>
    <row r="98" ht="15.75" spans="1:8">
      <c r="A98" s="58">
        <v>44653</v>
      </c>
      <c r="B98" s="49">
        <v>0.27</v>
      </c>
      <c r="C98" s="47"/>
      <c r="D98" s="47"/>
      <c r="E98" s="47"/>
      <c r="F98" s="48">
        <f t="shared" ref="F98:F126" si="4">F97+B98</f>
        <v>33.34</v>
      </c>
      <c r="G98" s="47"/>
      <c r="H98" s="28" t="s">
        <v>35</v>
      </c>
    </row>
    <row r="99" ht="15.75" spans="1:8">
      <c r="A99" s="58">
        <v>44654</v>
      </c>
      <c r="B99" s="49">
        <v>0.28</v>
      </c>
      <c r="C99" s="47"/>
      <c r="D99" s="47"/>
      <c r="E99" s="47"/>
      <c r="F99" s="48">
        <f t="shared" si="4"/>
        <v>33.62</v>
      </c>
      <c r="G99" s="47"/>
      <c r="H99" s="28" t="s">
        <v>35</v>
      </c>
    </row>
    <row r="100" ht="15.75" spans="1:8">
      <c r="A100" s="58">
        <v>44655</v>
      </c>
      <c r="B100" s="49">
        <v>0.27</v>
      </c>
      <c r="C100" s="47"/>
      <c r="D100" s="47"/>
      <c r="E100" s="47"/>
      <c r="F100" s="48">
        <f t="shared" si="4"/>
        <v>33.89</v>
      </c>
      <c r="G100" s="47"/>
      <c r="H100" s="28" t="s">
        <v>35</v>
      </c>
    </row>
    <row r="101" ht="15.75" spans="1:8">
      <c r="A101" s="58">
        <v>44656</v>
      </c>
      <c r="B101" s="49">
        <v>0.28</v>
      </c>
      <c r="C101" s="47"/>
      <c r="D101" s="47"/>
      <c r="E101" s="47"/>
      <c r="F101" s="48">
        <f t="shared" si="4"/>
        <v>34.17</v>
      </c>
      <c r="G101" s="47"/>
      <c r="H101" s="28" t="s">
        <v>35</v>
      </c>
    </row>
    <row r="102" ht="15.75" spans="1:8">
      <c r="A102" s="58">
        <v>44657</v>
      </c>
      <c r="B102" s="49">
        <v>0.28</v>
      </c>
      <c r="C102" s="47"/>
      <c r="D102" s="47"/>
      <c r="E102" s="47"/>
      <c r="F102" s="48">
        <f t="shared" si="4"/>
        <v>34.45</v>
      </c>
      <c r="G102" s="47"/>
      <c r="H102" s="28" t="s">
        <v>35</v>
      </c>
    </row>
    <row r="103" ht="15" customHeight="1" spans="1:8">
      <c r="A103" s="58">
        <v>44658</v>
      </c>
      <c r="B103" s="49">
        <f>1.52+1.8</f>
        <v>3.32</v>
      </c>
      <c r="C103" s="47"/>
      <c r="D103" s="47"/>
      <c r="E103" s="47"/>
      <c r="F103" s="48">
        <f t="shared" si="4"/>
        <v>37.77</v>
      </c>
      <c r="G103" s="47"/>
      <c r="H103" s="28" t="s">
        <v>35</v>
      </c>
    </row>
    <row r="104" ht="15.75" spans="1:8">
      <c r="A104" s="58">
        <v>44659</v>
      </c>
      <c r="B104" s="49">
        <v>0.27</v>
      </c>
      <c r="C104" s="47"/>
      <c r="D104" s="47"/>
      <c r="E104" s="47"/>
      <c r="F104" s="48">
        <f t="shared" si="4"/>
        <v>38.04</v>
      </c>
      <c r="G104" s="47"/>
      <c r="H104" s="28" t="s">
        <v>35</v>
      </c>
    </row>
    <row r="105" ht="15.75" spans="1:8">
      <c r="A105" s="58">
        <v>44660</v>
      </c>
      <c r="B105" s="49">
        <v>0.27</v>
      </c>
      <c r="C105" s="47"/>
      <c r="D105" s="47"/>
      <c r="E105" s="47"/>
      <c r="F105" s="48">
        <f t="shared" si="4"/>
        <v>38.31</v>
      </c>
      <c r="G105" s="47"/>
      <c r="H105" s="28" t="s">
        <v>35</v>
      </c>
    </row>
    <row r="106" ht="15.75" spans="1:8">
      <c r="A106" s="58">
        <v>44661</v>
      </c>
      <c r="B106" s="49">
        <v>0.28</v>
      </c>
      <c r="C106" s="47"/>
      <c r="D106" s="47"/>
      <c r="E106" s="47"/>
      <c r="F106" s="48">
        <f t="shared" si="4"/>
        <v>38.59</v>
      </c>
      <c r="G106" s="47"/>
      <c r="H106" s="28" t="s">
        <v>35</v>
      </c>
    </row>
    <row r="107" ht="15.75" spans="1:8">
      <c r="A107" s="58">
        <v>44662</v>
      </c>
      <c r="B107" s="49">
        <v>0.27</v>
      </c>
      <c r="C107" s="47"/>
      <c r="D107" s="47"/>
      <c r="E107" s="47"/>
      <c r="F107" s="48">
        <f t="shared" si="4"/>
        <v>38.86</v>
      </c>
      <c r="G107" s="47"/>
      <c r="H107" s="28" t="s">
        <v>35</v>
      </c>
    </row>
    <row r="108" ht="15.75" spans="1:8">
      <c r="A108" s="58">
        <v>44663</v>
      </c>
      <c r="B108" s="50">
        <v>0.28</v>
      </c>
      <c r="C108" s="47"/>
      <c r="D108" s="47"/>
      <c r="E108" s="47"/>
      <c r="F108" s="48">
        <f t="shared" si="4"/>
        <v>39.14</v>
      </c>
      <c r="G108" s="47"/>
      <c r="H108" s="28" t="s">
        <v>35</v>
      </c>
    </row>
    <row r="109" ht="15.75" spans="1:8">
      <c r="A109" s="58">
        <v>44664</v>
      </c>
      <c r="B109" s="49">
        <v>0.28</v>
      </c>
      <c r="C109" s="47"/>
      <c r="D109" s="47"/>
      <c r="E109" s="47"/>
      <c r="F109" s="48">
        <f t="shared" si="4"/>
        <v>39.42</v>
      </c>
      <c r="G109" s="47"/>
      <c r="H109" s="28" t="s">
        <v>35</v>
      </c>
    </row>
    <row r="110" ht="15.75" spans="1:8">
      <c r="A110" s="58">
        <v>44665</v>
      </c>
      <c r="B110" s="49">
        <f>0.27+1.25</f>
        <v>1.52</v>
      </c>
      <c r="C110" s="47"/>
      <c r="D110" s="47"/>
      <c r="E110" s="47"/>
      <c r="F110" s="48">
        <f t="shared" si="4"/>
        <v>40.94</v>
      </c>
      <c r="G110" s="47"/>
      <c r="H110" s="28" t="s">
        <v>35</v>
      </c>
    </row>
    <row r="111" ht="15.75" spans="1:8">
      <c r="A111" s="58">
        <v>44666</v>
      </c>
      <c r="B111" s="49">
        <v>0.27</v>
      </c>
      <c r="C111" s="47"/>
      <c r="D111" s="47"/>
      <c r="E111" s="47"/>
      <c r="F111" s="48">
        <f t="shared" si="4"/>
        <v>41.21</v>
      </c>
      <c r="G111" s="47"/>
      <c r="H111" s="28" t="s">
        <v>35</v>
      </c>
    </row>
    <row r="112" ht="15.75" spans="1:8">
      <c r="A112" s="58">
        <v>44667</v>
      </c>
      <c r="B112" s="49">
        <v>0.27</v>
      </c>
      <c r="C112" s="47"/>
      <c r="D112" s="47"/>
      <c r="E112" s="47"/>
      <c r="F112" s="48">
        <f t="shared" si="4"/>
        <v>41.48</v>
      </c>
      <c r="G112" s="47"/>
      <c r="H112" s="28" t="s">
        <v>35</v>
      </c>
    </row>
    <row r="113" ht="15.75" spans="1:8">
      <c r="A113" s="58">
        <v>44668</v>
      </c>
      <c r="B113" s="49">
        <v>0.28</v>
      </c>
      <c r="C113" s="47"/>
      <c r="D113" s="47"/>
      <c r="E113" s="47"/>
      <c r="F113" s="48">
        <f t="shared" si="4"/>
        <v>41.76</v>
      </c>
      <c r="G113" s="47"/>
      <c r="H113" s="28" t="s">
        <v>35</v>
      </c>
    </row>
    <row r="114" ht="15.75" spans="1:8">
      <c r="A114" s="58">
        <v>44669</v>
      </c>
      <c r="B114" s="49">
        <v>0.27</v>
      </c>
      <c r="C114" s="47"/>
      <c r="D114" s="47"/>
      <c r="E114" s="47"/>
      <c r="F114" s="48">
        <f t="shared" si="4"/>
        <v>42.03</v>
      </c>
      <c r="G114" s="47"/>
      <c r="H114" s="28" t="s">
        <v>35</v>
      </c>
    </row>
    <row r="115" ht="14.25" spans="1:8">
      <c r="A115" s="58">
        <v>44670</v>
      </c>
      <c r="B115" s="49">
        <v>0.28</v>
      </c>
      <c r="C115" s="51"/>
      <c r="D115" s="51"/>
      <c r="E115" s="51"/>
      <c r="F115" s="48">
        <f t="shared" si="4"/>
        <v>42.31</v>
      </c>
      <c r="G115" s="51"/>
      <c r="H115" s="28" t="s">
        <v>35</v>
      </c>
    </row>
    <row r="116" ht="14.25" spans="1:8">
      <c r="A116" s="58">
        <v>44671</v>
      </c>
      <c r="B116" s="49">
        <v>0.28</v>
      </c>
      <c r="C116" s="51"/>
      <c r="D116" s="51"/>
      <c r="E116" s="51"/>
      <c r="F116" s="48">
        <f t="shared" si="4"/>
        <v>42.59</v>
      </c>
      <c r="G116" s="51"/>
      <c r="H116" s="28" t="s">
        <v>35</v>
      </c>
    </row>
    <row r="117" ht="14.25" spans="1:8">
      <c r="A117" s="58">
        <v>44672</v>
      </c>
      <c r="B117" s="49">
        <f>0.28+0.85</f>
        <v>1.13</v>
      </c>
      <c r="C117" s="51"/>
      <c r="D117" s="51"/>
      <c r="E117" s="51"/>
      <c r="F117" s="48">
        <f t="shared" si="4"/>
        <v>43.72</v>
      </c>
      <c r="G117" s="51"/>
      <c r="H117" s="28" t="s">
        <v>35</v>
      </c>
    </row>
    <row r="118" ht="14.25" spans="1:8">
      <c r="A118" s="58">
        <v>44673</v>
      </c>
      <c r="B118" s="49">
        <v>0.27</v>
      </c>
      <c r="C118" s="51"/>
      <c r="D118" s="51"/>
      <c r="E118" s="51"/>
      <c r="F118" s="48">
        <f t="shared" si="4"/>
        <v>43.99</v>
      </c>
      <c r="G118" s="51"/>
      <c r="H118" s="28" t="s">
        <v>35</v>
      </c>
    </row>
    <row r="119" ht="14.25" spans="1:8">
      <c r="A119" s="58">
        <v>44674</v>
      </c>
      <c r="B119" s="49">
        <v>0.28</v>
      </c>
      <c r="C119" s="51"/>
      <c r="D119" s="51"/>
      <c r="E119" s="51"/>
      <c r="F119" s="48">
        <f t="shared" si="4"/>
        <v>44.27</v>
      </c>
      <c r="G119" s="51"/>
      <c r="H119" s="28" t="s">
        <v>35</v>
      </c>
    </row>
    <row r="120" ht="14.25" spans="1:8">
      <c r="A120" s="58">
        <v>44675</v>
      </c>
      <c r="B120" s="49">
        <v>0.28</v>
      </c>
      <c r="C120" s="51"/>
      <c r="D120" s="51"/>
      <c r="E120" s="51"/>
      <c r="F120" s="48">
        <f t="shared" si="4"/>
        <v>44.55</v>
      </c>
      <c r="G120" s="51"/>
      <c r="H120" s="28" t="s">
        <v>35</v>
      </c>
    </row>
    <row r="121" ht="14.25" spans="1:8">
      <c r="A121" s="58">
        <v>44676</v>
      </c>
      <c r="B121" s="49">
        <v>0.28</v>
      </c>
      <c r="C121" s="51"/>
      <c r="D121" s="51"/>
      <c r="E121" s="51"/>
      <c r="F121" s="48">
        <f t="shared" si="4"/>
        <v>44.83</v>
      </c>
      <c r="G121" s="51"/>
      <c r="H121" s="28" t="s">
        <v>35</v>
      </c>
    </row>
    <row r="122" ht="14.25" spans="1:8">
      <c r="A122" s="58">
        <v>44677</v>
      </c>
      <c r="B122" s="49">
        <v>0.28</v>
      </c>
      <c r="C122" s="51"/>
      <c r="D122" s="51"/>
      <c r="E122" s="51"/>
      <c r="F122" s="48">
        <f t="shared" si="4"/>
        <v>45.11</v>
      </c>
      <c r="G122" s="51"/>
      <c r="H122" s="28" t="s">
        <v>35</v>
      </c>
    </row>
    <row r="123" ht="14.25" spans="1:8">
      <c r="A123" s="58">
        <v>44678</v>
      </c>
      <c r="B123" s="53">
        <v>0.28</v>
      </c>
      <c r="C123" s="51"/>
      <c r="D123" s="51"/>
      <c r="E123" s="51"/>
      <c r="F123" s="48">
        <f t="shared" si="4"/>
        <v>45.3900000000001</v>
      </c>
      <c r="G123" s="51"/>
      <c r="H123" s="28" t="s">
        <v>35</v>
      </c>
    </row>
    <row r="124" ht="14.25" spans="1:8">
      <c r="A124" s="58">
        <v>44679</v>
      </c>
      <c r="B124" s="49">
        <v>0.27</v>
      </c>
      <c r="C124" s="51"/>
      <c r="D124" s="51"/>
      <c r="E124" s="51"/>
      <c r="F124" s="48">
        <f t="shared" si="4"/>
        <v>45.6600000000001</v>
      </c>
      <c r="G124" s="51"/>
      <c r="H124" s="28" t="s">
        <v>35</v>
      </c>
    </row>
    <row r="125" ht="14.25" spans="1:8">
      <c r="A125" s="58">
        <v>44680</v>
      </c>
      <c r="B125" s="49">
        <v>0.27</v>
      </c>
      <c r="C125" s="51"/>
      <c r="D125" s="51"/>
      <c r="E125" s="51"/>
      <c r="F125" s="48">
        <f t="shared" si="4"/>
        <v>45.9300000000001</v>
      </c>
      <c r="G125" s="51"/>
      <c r="H125" s="28" t="s">
        <v>35</v>
      </c>
    </row>
    <row r="126" ht="14.25" spans="1:8">
      <c r="A126" s="58">
        <v>44681</v>
      </c>
      <c r="B126" s="54">
        <v>0.27</v>
      </c>
      <c r="C126" s="51"/>
      <c r="D126" s="51"/>
      <c r="E126" s="51"/>
      <c r="F126" s="48">
        <f t="shared" si="4"/>
        <v>46.2000000000001</v>
      </c>
      <c r="G126" s="51"/>
      <c r="H126" s="28" t="s">
        <v>35</v>
      </c>
    </row>
    <row r="127" ht="14.25" hidden="1" spans="1:8">
      <c r="A127" s="58"/>
      <c r="B127" s="56"/>
      <c r="C127" s="51"/>
      <c r="D127" s="51"/>
      <c r="E127" s="51"/>
      <c r="F127" s="48"/>
      <c r="G127" s="51"/>
      <c r="H127" s="22"/>
    </row>
    <row r="128" ht="15.75" spans="1:8">
      <c r="A128" s="55" t="s">
        <v>12</v>
      </c>
      <c r="B128" s="56">
        <f>SUM(B97:B127)</f>
        <v>13.4</v>
      </c>
      <c r="C128" s="51"/>
      <c r="D128" s="51"/>
      <c r="E128" s="57">
        <v>0</v>
      </c>
      <c r="F128" s="60">
        <f>F126</f>
        <v>46.2000000000001</v>
      </c>
      <c r="G128" s="47"/>
      <c r="H128" s="63"/>
    </row>
    <row r="129" ht="15.75" spans="1:8">
      <c r="A129" s="58">
        <v>44682</v>
      </c>
      <c r="B129" s="49">
        <v>0.28</v>
      </c>
      <c r="C129" s="47"/>
      <c r="D129" s="47"/>
      <c r="E129" s="47"/>
      <c r="F129" s="48">
        <f>F128+B129</f>
        <v>46.4800000000001</v>
      </c>
      <c r="G129" s="47"/>
      <c r="H129" s="28" t="s">
        <v>35</v>
      </c>
    </row>
    <row r="130" ht="15.75" spans="1:8">
      <c r="A130" s="58">
        <v>44683</v>
      </c>
      <c r="B130" s="49">
        <v>0.27</v>
      </c>
      <c r="C130" s="47"/>
      <c r="D130" s="47"/>
      <c r="E130" s="47"/>
      <c r="F130" s="48">
        <f t="shared" ref="F130:F159" si="5">F129+B130</f>
        <v>46.7500000000001</v>
      </c>
      <c r="G130" s="47"/>
      <c r="H130" s="28" t="s">
        <v>35</v>
      </c>
    </row>
    <row r="131" ht="15.75" spans="1:8">
      <c r="A131" s="58">
        <v>44684</v>
      </c>
      <c r="B131" s="49">
        <v>0.28</v>
      </c>
      <c r="C131" s="47"/>
      <c r="D131" s="47"/>
      <c r="E131" s="47"/>
      <c r="F131" s="48">
        <f t="shared" si="5"/>
        <v>47.0300000000001</v>
      </c>
      <c r="G131" s="47"/>
      <c r="H131" s="28" t="s">
        <v>35</v>
      </c>
    </row>
    <row r="132" ht="15.75" spans="1:8">
      <c r="A132" s="58">
        <v>44685</v>
      </c>
      <c r="B132" s="49">
        <v>0.28</v>
      </c>
      <c r="C132" s="47"/>
      <c r="D132" s="47"/>
      <c r="E132" s="47"/>
      <c r="F132" s="48">
        <f t="shared" si="5"/>
        <v>47.3100000000001</v>
      </c>
      <c r="G132" s="47"/>
      <c r="H132" s="28" t="s">
        <v>35</v>
      </c>
    </row>
    <row r="133" ht="15.75" spans="1:8">
      <c r="A133" s="58">
        <v>44686</v>
      </c>
      <c r="B133" s="49">
        <v>1.53</v>
      </c>
      <c r="C133" s="47"/>
      <c r="D133" s="47"/>
      <c r="E133" s="47"/>
      <c r="F133" s="48">
        <f t="shared" si="5"/>
        <v>48.8400000000001</v>
      </c>
      <c r="G133" s="47"/>
      <c r="H133" s="28" t="s">
        <v>35</v>
      </c>
    </row>
    <row r="134" ht="15.75" spans="1:8">
      <c r="A134" s="58">
        <v>44687</v>
      </c>
      <c r="B134" s="49">
        <v>0.27</v>
      </c>
      <c r="C134" s="47"/>
      <c r="D134" s="47"/>
      <c r="E134" s="47"/>
      <c r="F134" s="48">
        <f t="shared" si="5"/>
        <v>49.1100000000001</v>
      </c>
      <c r="G134" s="47"/>
      <c r="H134" s="28" t="s">
        <v>35</v>
      </c>
    </row>
    <row r="135" ht="15.75" spans="1:8">
      <c r="A135" s="58">
        <v>44688</v>
      </c>
      <c r="B135" s="49">
        <v>0.27</v>
      </c>
      <c r="C135" s="47"/>
      <c r="D135" s="47"/>
      <c r="E135" s="47"/>
      <c r="F135" s="48">
        <f t="shared" si="5"/>
        <v>49.3800000000001</v>
      </c>
      <c r="G135" s="47"/>
      <c r="H135" s="28" t="s">
        <v>35</v>
      </c>
    </row>
    <row r="136" ht="15.75" spans="1:8">
      <c r="A136" s="58">
        <v>44689</v>
      </c>
      <c r="B136" s="49">
        <f>0.28+1.25</f>
        <v>1.53</v>
      </c>
      <c r="C136" s="47"/>
      <c r="D136" s="47"/>
      <c r="E136" s="47"/>
      <c r="F136" s="48">
        <f t="shared" si="5"/>
        <v>50.9100000000001</v>
      </c>
      <c r="G136" s="47"/>
      <c r="H136" s="28" t="s">
        <v>35</v>
      </c>
    </row>
    <row r="137" ht="15.75" spans="1:8">
      <c r="A137" s="58">
        <v>44690</v>
      </c>
      <c r="B137" s="49">
        <v>0.28</v>
      </c>
      <c r="C137" s="47"/>
      <c r="D137" s="47"/>
      <c r="E137" s="47"/>
      <c r="F137" s="48">
        <f t="shared" si="5"/>
        <v>51.1900000000001</v>
      </c>
      <c r="G137" s="47"/>
      <c r="H137" s="28" t="s">
        <v>35</v>
      </c>
    </row>
    <row r="138" ht="15.75" spans="1:8">
      <c r="A138" s="58">
        <v>44691</v>
      </c>
      <c r="B138" s="49">
        <v>0.28</v>
      </c>
      <c r="C138" s="47"/>
      <c r="D138" s="47"/>
      <c r="E138" s="47"/>
      <c r="F138" s="48">
        <f t="shared" si="5"/>
        <v>51.4700000000001</v>
      </c>
      <c r="G138" s="47"/>
      <c r="H138" s="28" t="s">
        <v>35</v>
      </c>
    </row>
    <row r="139" ht="15.75" spans="1:10">
      <c r="A139" s="58">
        <v>44692</v>
      </c>
      <c r="B139" s="49">
        <v>0.28</v>
      </c>
      <c r="C139" s="47"/>
      <c r="D139" s="47"/>
      <c r="E139" s="47"/>
      <c r="F139" s="48">
        <f t="shared" si="5"/>
        <v>51.7500000000001</v>
      </c>
      <c r="G139" s="47"/>
      <c r="H139" s="28" t="s">
        <v>35</v>
      </c>
      <c r="J139" t="s">
        <v>13</v>
      </c>
    </row>
    <row r="140" ht="15.75" spans="1:8">
      <c r="A140" s="58">
        <v>44693</v>
      </c>
      <c r="B140" s="50">
        <v>0.27</v>
      </c>
      <c r="C140" s="47"/>
      <c r="D140" s="47"/>
      <c r="E140" s="47"/>
      <c r="F140" s="48">
        <f t="shared" si="5"/>
        <v>52.0200000000001</v>
      </c>
      <c r="G140" s="47"/>
      <c r="H140" s="28" t="s">
        <v>35</v>
      </c>
    </row>
    <row r="141" ht="15.75" spans="1:8">
      <c r="A141" s="58">
        <v>44694</v>
      </c>
      <c r="B141" s="49">
        <v>0.27</v>
      </c>
      <c r="C141" s="47"/>
      <c r="D141" s="47"/>
      <c r="E141" s="47"/>
      <c r="F141" s="48">
        <f t="shared" si="5"/>
        <v>52.2900000000001</v>
      </c>
      <c r="G141" s="47"/>
      <c r="H141" s="28" t="s">
        <v>35</v>
      </c>
    </row>
    <row r="142" ht="15.75" spans="1:8">
      <c r="A142" s="58">
        <v>44695</v>
      </c>
      <c r="B142" s="49">
        <v>0.28</v>
      </c>
      <c r="C142" s="47"/>
      <c r="D142" s="47"/>
      <c r="E142" s="47"/>
      <c r="F142" s="48">
        <f t="shared" si="5"/>
        <v>52.5700000000001</v>
      </c>
      <c r="G142" s="47"/>
      <c r="H142" s="28" t="s">
        <v>35</v>
      </c>
    </row>
    <row r="143" ht="15.75" spans="1:8">
      <c r="A143" s="58">
        <v>44696</v>
      </c>
      <c r="B143" s="49">
        <v>0.28</v>
      </c>
      <c r="C143" s="47"/>
      <c r="D143" s="47"/>
      <c r="E143" s="47"/>
      <c r="F143" s="48">
        <f t="shared" si="5"/>
        <v>52.8500000000001</v>
      </c>
      <c r="G143" s="47"/>
      <c r="H143" s="28" t="s">
        <v>35</v>
      </c>
    </row>
    <row r="144" ht="15.75" spans="1:8">
      <c r="A144" s="58">
        <v>44697</v>
      </c>
      <c r="B144" s="49">
        <f>0.27+1.25</f>
        <v>1.52</v>
      </c>
      <c r="C144" s="47"/>
      <c r="D144" s="47"/>
      <c r="E144" s="47"/>
      <c r="F144" s="48">
        <f t="shared" si="5"/>
        <v>54.3700000000001</v>
      </c>
      <c r="G144" s="47"/>
      <c r="H144" s="28" t="s">
        <v>35</v>
      </c>
    </row>
    <row r="145" ht="15.75" spans="1:8">
      <c r="A145" s="58">
        <v>44698</v>
      </c>
      <c r="B145" s="49">
        <v>0.28</v>
      </c>
      <c r="C145" s="47"/>
      <c r="D145" s="47"/>
      <c r="E145" s="47"/>
      <c r="F145" s="48">
        <f t="shared" si="5"/>
        <v>54.6500000000001</v>
      </c>
      <c r="G145" s="47"/>
      <c r="H145" s="28" t="s">
        <v>35</v>
      </c>
    </row>
    <row r="146" ht="15.75" spans="1:8">
      <c r="A146" s="58">
        <v>44699</v>
      </c>
      <c r="B146" s="49">
        <v>0.28</v>
      </c>
      <c r="C146" s="47"/>
      <c r="D146" s="47"/>
      <c r="E146" s="47"/>
      <c r="F146" s="48">
        <f t="shared" si="5"/>
        <v>54.9300000000001</v>
      </c>
      <c r="G146" s="47"/>
      <c r="H146" s="28" t="s">
        <v>35</v>
      </c>
    </row>
    <row r="147" ht="14.25" spans="1:8">
      <c r="A147" s="58">
        <v>44700</v>
      </c>
      <c r="B147" s="49">
        <v>0.29</v>
      </c>
      <c r="C147" s="51"/>
      <c r="D147" s="51"/>
      <c r="E147" s="51"/>
      <c r="F147" s="48">
        <f t="shared" si="5"/>
        <v>55.2200000000001</v>
      </c>
      <c r="G147" s="51"/>
      <c r="H147" s="28" t="s">
        <v>35</v>
      </c>
    </row>
    <row r="148" ht="14.25" spans="1:8">
      <c r="A148" s="58">
        <v>44701</v>
      </c>
      <c r="B148" s="49">
        <v>0.27</v>
      </c>
      <c r="C148" s="51"/>
      <c r="D148" s="51"/>
      <c r="E148" s="51"/>
      <c r="F148" s="48">
        <f t="shared" si="5"/>
        <v>55.4900000000001</v>
      </c>
      <c r="G148" s="51"/>
      <c r="H148" s="28" t="s">
        <v>35</v>
      </c>
    </row>
    <row r="149" ht="14.25" spans="1:8">
      <c r="A149" s="58">
        <v>44702</v>
      </c>
      <c r="B149" s="49">
        <v>0.27</v>
      </c>
      <c r="C149" s="51"/>
      <c r="D149" s="51"/>
      <c r="E149" s="51"/>
      <c r="F149" s="48">
        <f t="shared" si="5"/>
        <v>55.7600000000001</v>
      </c>
      <c r="G149" s="51"/>
      <c r="H149" s="28" t="s">
        <v>35</v>
      </c>
    </row>
    <row r="150" ht="14.25" spans="1:8">
      <c r="A150" s="58">
        <v>44703</v>
      </c>
      <c r="B150" s="49">
        <v>0.28</v>
      </c>
      <c r="C150" s="51"/>
      <c r="D150" s="51"/>
      <c r="E150" s="51"/>
      <c r="F150" s="48">
        <f t="shared" si="5"/>
        <v>56.0400000000001</v>
      </c>
      <c r="G150" s="51"/>
      <c r="H150" s="28" t="s">
        <v>35</v>
      </c>
    </row>
    <row r="151" ht="14.25" spans="1:8">
      <c r="A151" s="58">
        <v>44704</v>
      </c>
      <c r="B151" s="49">
        <v>0.27</v>
      </c>
      <c r="C151" s="51"/>
      <c r="D151" s="51"/>
      <c r="E151" s="51"/>
      <c r="F151" s="48">
        <f t="shared" si="5"/>
        <v>56.3100000000001</v>
      </c>
      <c r="G151" s="51"/>
      <c r="H151" s="28" t="s">
        <v>35</v>
      </c>
    </row>
    <row r="152" ht="14.25" spans="1:8">
      <c r="A152" s="58">
        <v>44705</v>
      </c>
      <c r="B152" s="49">
        <v>0.29</v>
      </c>
      <c r="C152" s="51"/>
      <c r="D152" s="51"/>
      <c r="E152" s="51"/>
      <c r="F152" s="48">
        <f t="shared" si="5"/>
        <v>56.6000000000001</v>
      </c>
      <c r="G152" s="51"/>
      <c r="H152" s="28" t="s">
        <v>35</v>
      </c>
    </row>
    <row r="153" ht="14.25" spans="1:8">
      <c r="A153" s="58">
        <v>44706</v>
      </c>
      <c r="B153" s="49">
        <v>0.28</v>
      </c>
      <c r="C153" s="51"/>
      <c r="D153" s="51"/>
      <c r="E153" s="51"/>
      <c r="F153" s="48">
        <f t="shared" si="5"/>
        <v>56.8800000000001</v>
      </c>
      <c r="G153" s="51"/>
      <c r="H153" s="28" t="s">
        <v>35</v>
      </c>
    </row>
    <row r="154" ht="14.25" spans="1:8">
      <c r="A154" s="58">
        <v>44707</v>
      </c>
      <c r="B154" s="49">
        <v>0.27</v>
      </c>
      <c r="C154" s="51"/>
      <c r="D154" s="51"/>
      <c r="E154" s="51"/>
      <c r="F154" s="48">
        <f t="shared" si="5"/>
        <v>57.1500000000001</v>
      </c>
      <c r="G154" s="51"/>
      <c r="H154" s="28" t="s">
        <v>35</v>
      </c>
    </row>
    <row r="155" ht="14.25" spans="1:8">
      <c r="A155" s="58">
        <v>44708</v>
      </c>
      <c r="B155" s="53">
        <v>0.27</v>
      </c>
      <c r="C155" s="51"/>
      <c r="D155" s="51"/>
      <c r="E155" s="51"/>
      <c r="F155" s="48">
        <f t="shared" si="5"/>
        <v>57.4200000000002</v>
      </c>
      <c r="G155" s="51"/>
      <c r="H155" s="28" t="s">
        <v>35</v>
      </c>
    </row>
    <row r="156" ht="14.25" spans="1:8">
      <c r="A156" s="58">
        <v>44709</v>
      </c>
      <c r="B156" s="49">
        <v>0.27</v>
      </c>
      <c r="C156" s="51"/>
      <c r="D156" s="51"/>
      <c r="E156" s="51"/>
      <c r="F156" s="48">
        <f t="shared" si="5"/>
        <v>57.6900000000002</v>
      </c>
      <c r="G156" s="51"/>
      <c r="H156" s="28" t="s">
        <v>35</v>
      </c>
    </row>
    <row r="157" ht="14.25" spans="1:8">
      <c r="A157" s="58">
        <v>44710</v>
      </c>
      <c r="B157" s="54">
        <v>0.28</v>
      </c>
      <c r="C157" s="51"/>
      <c r="D157" s="51"/>
      <c r="E157" s="51"/>
      <c r="F157" s="48">
        <f t="shared" si="5"/>
        <v>57.9700000000002</v>
      </c>
      <c r="G157" s="51"/>
      <c r="H157" s="28" t="s">
        <v>35</v>
      </c>
    </row>
    <row r="158" ht="14.25" spans="1:8">
      <c r="A158" s="58">
        <v>44711</v>
      </c>
      <c r="B158" s="54">
        <v>0.3</v>
      </c>
      <c r="C158" s="51"/>
      <c r="D158" s="51"/>
      <c r="E158" s="51"/>
      <c r="F158" s="48">
        <f t="shared" si="5"/>
        <v>58.2700000000002</v>
      </c>
      <c r="G158" s="51"/>
      <c r="H158" s="28" t="s">
        <v>35</v>
      </c>
    </row>
    <row r="159" ht="14.25" spans="1:8">
      <c r="A159" s="58">
        <v>44712</v>
      </c>
      <c r="B159" s="49">
        <v>0.27</v>
      </c>
      <c r="C159" s="51"/>
      <c r="D159" s="51"/>
      <c r="E159" s="51"/>
      <c r="F159" s="48">
        <f t="shared" si="5"/>
        <v>58.5400000000002</v>
      </c>
      <c r="G159" s="51"/>
      <c r="H159" s="28" t="s">
        <v>35</v>
      </c>
    </row>
    <row r="160" ht="15.75" spans="1:8">
      <c r="A160" s="55" t="s">
        <v>12</v>
      </c>
      <c r="B160" s="56">
        <f>SUM(B129:B159)</f>
        <v>12.34</v>
      </c>
      <c r="C160" s="51"/>
      <c r="D160" s="51"/>
      <c r="E160" s="57">
        <v>0</v>
      </c>
      <c r="F160" s="64">
        <f>F159</f>
        <v>58.5400000000002</v>
      </c>
      <c r="G160" s="47"/>
      <c r="H160" s="63"/>
    </row>
    <row r="161" ht="15.75" spans="1:8">
      <c r="A161" s="58">
        <v>44713</v>
      </c>
      <c r="B161" s="49">
        <v>0.3</v>
      </c>
      <c r="C161" s="47"/>
      <c r="D161" s="47"/>
      <c r="E161" s="47"/>
      <c r="F161" s="48">
        <f>F160+B161</f>
        <v>58.8400000000002</v>
      </c>
      <c r="G161" s="47"/>
      <c r="H161" s="28" t="s">
        <v>35</v>
      </c>
    </row>
    <row r="162" ht="15.75" spans="1:8">
      <c r="A162" s="58">
        <v>44714</v>
      </c>
      <c r="B162" s="49">
        <v>0.28</v>
      </c>
      <c r="C162" s="47"/>
      <c r="D162" s="47"/>
      <c r="E162" s="47"/>
      <c r="F162" s="48">
        <f t="shared" ref="F162:F190" si="6">F161+B162</f>
        <v>59.1200000000002</v>
      </c>
      <c r="G162" s="47"/>
      <c r="H162" s="28" t="s">
        <v>35</v>
      </c>
    </row>
    <row r="163" ht="15.75" spans="1:8">
      <c r="A163" s="58">
        <v>44715</v>
      </c>
      <c r="B163" s="49">
        <v>0.27</v>
      </c>
      <c r="C163" s="47"/>
      <c r="D163" s="47"/>
      <c r="E163" s="47"/>
      <c r="F163" s="48">
        <f t="shared" si="6"/>
        <v>59.3900000000002</v>
      </c>
      <c r="G163" s="47"/>
      <c r="H163" s="28" t="s">
        <v>35</v>
      </c>
    </row>
    <row r="164" ht="15.75" spans="1:10">
      <c r="A164" s="58">
        <v>44716</v>
      </c>
      <c r="B164" s="49">
        <v>0.27</v>
      </c>
      <c r="C164" s="47"/>
      <c r="D164" s="47"/>
      <c r="E164" s="47"/>
      <c r="F164" s="48">
        <f t="shared" si="6"/>
        <v>59.6600000000002</v>
      </c>
      <c r="G164" s="47"/>
      <c r="H164" s="28" t="s">
        <v>35</v>
      </c>
      <c r="J164" s="3"/>
    </row>
    <row r="165" ht="15.75" spans="1:8">
      <c r="A165" s="58">
        <v>44717</v>
      </c>
      <c r="B165" s="49">
        <f>0.28+1.25</f>
        <v>1.53</v>
      </c>
      <c r="C165" s="47"/>
      <c r="D165" s="47"/>
      <c r="E165" s="47"/>
      <c r="F165" s="48">
        <f t="shared" si="6"/>
        <v>61.1900000000002</v>
      </c>
      <c r="G165" s="47"/>
      <c r="H165" s="28" t="s">
        <v>35</v>
      </c>
    </row>
    <row r="166" ht="15.75" spans="1:8">
      <c r="A166" s="58">
        <v>44718</v>
      </c>
      <c r="B166" s="49">
        <v>0.27</v>
      </c>
      <c r="C166" s="47"/>
      <c r="D166" s="47"/>
      <c r="E166" s="47"/>
      <c r="F166" s="48">
        <f t="shared" si="6"/>
        <v>61.4600000000002</v>
      </c>
      <c r="G166" s="47"/>
      <c r="H166" s="28" t="s">
        <v>35</v>
      </c>
    </row>
    <row r="167" ht="15.75" spans="1:8">
      <c r="A167" s="58">
        <v>44719</v>
      </c>
      <c r="B167" s="49">
        <v>0.28</v>
      </c>
      <c r="C167" s="47"/>
      <c r="D167" s="47"/>
      <c r="E167" s="47"/>
      <c r="F167" s="48">
        <f t="shared" si="6"/>
        <v>61.7400000000002</v>
      </c>
      <c r="G167" s="47"/>
      <c r="H167" s="28" t="s">
        <v>35</v>
      </c>
    </row>
    <row r="168" ht="15.75" spans="1:8">
      <c r="A168" s="58">
        <v>44720</v>
      </c>
      <c r="B168" s="49">
        <f>1.84+1.25</f>
        <v>3.09</v>
      </c>
      <c r="C168" s="47"/>
      <c r="D168" s="47"/>
      <c r="E168" s="47"/>
      <c r="F168" s="48">
        <f t="shared" si="6"/>
        <v>64.8300000000002</v>
      </c>
      <c r="G168" s="47"/>
      <c r="H168" s="28" t="s">
        <v>35</v>
      </c>
    </row>
    <row r="169" ht="15.75" spans="1:8">
      <c r="A169" s="58">
        <v>44721</v>
      </c>
      <c r="B169" s="49">
        <v>0.27</v>
      </c>
      <c r="C169" s="47"/>
      <c r="D169" s="47"/>
      <c r="E169" s="47"/>
      <c r="F169" s="48">
        <f t="shared" si="6"/>
        <v>65.1000000000002</v>
      </c>
      <c r="G169" s="47"/>
      <c r="H169" s="28" t="s">
        <v>35</v>
      </c>
    </row>
    <row r="170" ht="15.75" spans="1:8">
      <c r="A170" s="58">
        <v>44722</v>
      </c>
      <c r="B170" s="49">
        <v>0.27</v>
      </c>
      <c r="C170" s="47"/>
      <c r="D170" s="47"/>
      <c r="E170" s="47"/>
      <c r="F170" s="48">
        <f t="shared" si="6"/>
        <v>65.3700000000002</v>
      </c>
      <c r="G170" s="47"/>
      <c r="H170" s="28" t="s">
        <v>35</v>
      </c>
    </row>
    <row r="171" ht="15.75" spans="1:8">
      <c r="A171" s="58">
        <v>44723</v>
      </c>
      <c r="B171" s="49">
        <v>0.27</v>
      </c>
      <c r="C171" s="47"/>
      <c r="D171" s="47"/>
      <c r="E171" s="47"/>
      <c r="F171" s="48">
        <f t="shared" si="6"/>
        <v>65.6400000000002</v>
      </c>
      <c r="G171" s="47"/>
      <c r="H171" s="28" t="s">
        <v>35</v>
      </c>
    </row>
    <row r="172" ht="15.75" spans="1:8">
      <c r="A172" s="58">
        <v>44724</v>
      </c>
      <c r="B172" s="50">
        <v>0.28</v>
      </c>
      <c r="C172" s="47"/>
      <c r="D172" s="47"/>
      <c r="E172" s="47"/>
      <c r="F172" s="48">
        <f t="shared" si="6"/>
        <v>65.9200000000002</v>
      </c>
      <c r="G172" s="47"/>
      <c r="H172" s="28" t="s">
        <v>35</v>
      </c>
    </row>
    <row r="173" ht="15.75" spans="1:8">
      <c r="A173" s="58">
        <v>44725</v>
      </c>
      <c r="B173" s="49">
        <v>0.27</v>
      </c>
      <c r="C173" s="47"/>
      <c r="D173" s="47"/>
      <c r="E173" s="47"/>
      <c r="F173" s="48">
        <f t="shared" si="6"/>
        <v>66.1900000000002</v>
      </c>
      <c r="G173" s="47"/>
      <c r="H173" s="28" t="s">
        <v>35</v>
      </c>
    </row>
    <row r="174" ht="15.75" spans="1:8">
      <c r="A174" s="58">
        <v>44726</v>
      </c>
      <c r="B174" s="49">
        <v>0.28</v>
      </c>
      <c r="C174" s="47"/>
      <c r="D174" s="47"/>
      <c r="E174" s="47"/>
      <c r="F174" s="48">
        <f t="shared" si="6"/>
        <v>66.4700000000002</v>
      </c>
      <c r="G174" s="47"/>
      <c r="H174" s="28" t="s">
        <v>35</v>
      </c>
    </row>
    <row r="175" ht="15.75" spans="1:8">
      <c r="A175" s="58">
        <v>44727</v>
      </c>
      <c r="B175" s="49">
        <v>0.28</v>
      </c>
      <c r="C175" s="47"/>
      <c r="D175" s="47"/>
      <c r="E175" s="47"/>
      <c r="F175" s="48">
        <f t="shared" si="6"/>
        <v>66.7500000000002</v>
      </c>
      <c r="G175" s="47"/>
      <c r="H175" s="28" t="s">
        <v>35</v>
      </c>
    </row>
    <row r="176" ht="15.75" spans="1:8">
      <c r="A176" s="58">
        <v>44728</v>
      </c>
      <c r="B176" s="49">
        <v>0.27</v>
      </c>
      <c r="C176" s="47"/>
      <c r="D176" s="47"/>
      <c r="E176" s="47"/>
      <c r="F176" s="48">
        <f t="shared" si="6"/>
        <v>67.0200000000002</v>
      </c>
      <c r="G176" s="47"/>
      <c r="H176" s="28" t="s">
        <v>35</v>
      </c>
    </row>
    <row r="177" ht="15.75" spans="1:8">
      <c r="A177" s="58">
        <v>44729</v>
      </c>
      <c r="B177" s="49">
        <v>0.27</v>
      </c>
      <c r="C177" s="47"/>
      <c r="D177" s="47"/>
      <c r="E177" s="47"/>
      <c r="F177" s="48">
        <f t="shared" si="6"/>
        <v>67.2900000000002</v>
      </c>
      <c r="G177" s="47"/>
      <c r="H177" s="28" t="s">
        <v>35</v>
      </c>
    </row>
    <row r="178" ht="15.75" spans="1:8">
      <c r="A178" s="58">
        <v>44730</v>
      </c>
      <c r="B178" s="49">
        <v>0.27</v>
      </c>
      <c r="C178" s="47"/>
      <c r="D178" s="47"/>
      <c r="E178" s="47"/>
      <c r="F178" s="48">
        <f t="shared" si="6"/>
        <v>67.5600000000002</v>
      </c>
      <c r="G178" s="47"/>
      <c r="H178" s="28" t="s">
        <v>35</v>
      </c>
    </row>
    <row r="179" ht="14.25" spans="1:8">
      <c r="A179" s="58">
        <v>44731</v>
      </c>
      <c r="B179" s="49">
        <v>0.28</v>
      </c>
      <c r="C179" s="51"/>
      <c r="D179" s="51"/>
      <c r="E179" s="51"/>
      <c r="F179" s="48">
        <f t="shared" si="6"/>
        <v>67.8400000000002</v>
      </c>
      <c r="G179" s="51"/>
      <c r="H179" s="28" t="s">
        <v>35</v>
      </c>
    </row>
    <row r="180" ht="14.25" spans="1:8">
      <c r="A180" s="58">
        <v>44732</v>
      </c>
      <c r="B180" s="49">
        <v>0.27</v>
      </c>
      <c r="C180" s="51"/>
      <c r="D180" s="51"/>
      <c r="E180" s="51"/>
      <c r="F180" s="48">
        <f t="shared" si="6"/>
        <v>68.1100000000002</v>
      </c>
      <c r="G180" s="51"/>
      <c r="H180" s="28" t="s">
        <v>35</v>
      </c>
    </row>
    <row r="181" ht="14.25" spans="1:8">
      <c r="A181" s="58">
        <v>44733</v>
      </c>
      <c r="B181" s="49">
        <v>0.28</v>
      </c>
      <c r="C181" s="51"/>
      <c r="D181" s="51"/>
      <c r="E181" s="51"/>
      <c r="F181" s="48">
        <f t="shared" si="6"/>
        <v>68.3900000000002</v>
      </c>
      <c r="G181" s="51"/>
      <c r="H181" s="28" t="s">
        <v>35</v>
      </c>
    </row>
    <row r="182" ht="14.25" spans="1:8">
      <c r="A182" s="58">
        <v>44734</v>
      </c>
      <c r="B182" s="49">
        <v>0.28</v>
      </c>
      <c r="C182" s="51"/>
      <c r="D182" s="51"/>
      <c r="E182" s="51"/>
      <c r="F182" s="48">
        <f t="shared" si="6"/>
        <v>68.6700000000002</v>
      </c>
      <c r="G182" s="51"/>
      <c r="H182" s="28" t="s">
        <v>35</v>
      </c>
    </row>
    <row r="183" ht="14.25" spans="1:8">
      <c r="A183" s="58">
        <v>44735</v>
      </c>
      <c r="B183" s="49">
        <v>0.27</v>
      </c>
      <c r="C183" s="51"/>
      <c r="D183" s="51"/>
      <c r="E183" s="51"/>
      <c r="F183" s="48">
        <f t="shared" si="6"/>
        <v>68.9400000000002</v>
      </c>
      <c r="G183" s="51"/>
      <c r="H183" s="28" t="s">
        <v>35</v>
      </c>
    </row>
    <row r="184" ht="14.25" spans="1:13">
      <c r="A184" s="58">
        <v>44736</v>
      </c>
      <c r="B184" s="49">
        <v>0.27</v>
      </c>
      <c r="C184" s="51"/>
      <c r="D184" s="51"/>
      <c r="E184" s="51"/>
      <c r="F184" s="48">
        <f t="shared" si="6"/>
        <v>69.2100000000002</v>
      </c>
      <c r="G184" s="51"/>
      <c r="H184" s="28" t="s">
        <v>35</v>
      </c>
      <c r="M184" t="s">
        <v>34</v>
      </c>
    </row>
    <row r="185" ht="14.25" spans="1:8">
      <c r="A185" s="58">
        <v>44737</v>
      </c>
      <c r="B185" s="49">
        <v>0.27</v>
      </c>
      <c r="C185" s="51"/>
      <c r="D185" s="51"/>
      <c r="E185" s="51"/>
      <c r="F185" s="48">
        <f t="shared" si="6"/>
        <v>69.4800000000002</v>
      </c>
      <c r="G185" s="51"/>
      <c r="H185" s="28" t="s">
        <v>35</v>
      </c>
    </row>
    <row r="186" ht="14.25" spans="1:8">
      <c r="A186" s="58">
        <v>44738</v>
      </c>
      <c r="B186" s="49">
        <v>0.29</v>
      </c>
      <c r="C186" s="51"/>
      <c r="D186" s="51"/>
      <c r="E186" s="51"/>
      <c r="F186" s="48">
        <f t="shared" si="6"/>
        <v>69.7700000000002</v>
      </c>
      <c r="G186" s="51"/>
      <c r="H186" s="28" t="s">
        <v>35</v>
      </c>
    </row>
    <row r="187" ht="14.25" spans="1:8">
      <c r="A187" s="58">
        <v>44739</v>
      </c>
      <c r="B187" s="53">
        <v>0.27</v>
      </c>
      <c r="C187" s="51"/>
      <c r="D187" s="51"/>
      <c r="E187" s="51"/>
      <c r="F187" s="48">
        <f t="shared" si="6"/>
        <v>70.0400000000002</v>
      </c>
      <c r="G187" s="51"/>
      <c r="H187" s="28" t="s">
        <v>35</v>
      </c>
    </row>
    <row r="188" ht="14.25" spans="1:8">
      <c r="A188" s="58">
        <v>44740</v>
      </c>
      <c r="B188" s="49">
        <f>0.28+1.32</f>
        <v>1.6</v>
      </c>
      <c r="C188" s="51"/>
      <c r="D188" s="51"/>
      <c r="E188" s="51"/>
      <c r="F188" s="48">
        <f t="shared" si="6"/>
        <v>71.6400000000002</v>
      </c>
      <c r="G188" s="51"/>
      <c r="H188" s="28" t="s">
        <v>35</v>
      </c>
    </row>
    <row r="189" ht="14.25" spans="1:8">
      <c r="A189" s="58">
        <v>44741</v>
      </c>
      <c r="B189" s="54">
        <v>0.28</v>
      </c>
      <c r="C189" s="51"/>
      <c r="D189" s="51"/>
      <c r="E189" s="51"/>
      <c r="F189" s="48">
        <f t="shared" si="6"/>
        <v>71.9200000000002</v>
      </c>
      <c r="G189" s="51"/>
      <c r="H189" s="28" t="s">
        <v>35</v>
      </c>
    </row>
    <row r="190" ht="14.25" spans="1:8">
      <c r="A190" s="58">
        <v>44742</v>
      </c>
      <c r="B190" s="54">
        <v>0.27</v>
      </c>
      <c r="C190" s="51"/>
      <c r="D190" s="51"/>
      <c r="E190" s="51"/>
      <c r="F190" s="48">
        <f t="shared" si="6"/>
        <v>72.1900000000002</v>
      </c>
      <c r="G190" s="51"/>
      <c r="H190" s="28" t="s">
        <v>35</v>
      </c>
    </row>
    <row r="191" ht="15.75" spans="1:8">
      <c r="A191" s="55" t="s">
        <v>12</v>
      </c>
      <c r="B191" s="56">
        <f>SUM(B161:B190)</f>
        <v>13.65</v>
      </c>
      <c r="C191" s="51"/>
      <c r="D191" s="51"/>
      <c r="E191" s="57">
        <v>0</v>
      </c>
      <c r="F191" s="60">
        <f>F190</f>
        <v>72.1900000000002</v>
      </c>
      <c r="G191" s="47"/>
      <c r="H191" s="63"/>
    </row>
    <row r="192" ht="15.75" spans="1:8">
      <c r="A192" s="58">
        <v>44743</v>
      </c>
      <c r="B192" s="44">
        <f>0.28+0.92</f>
        <v>1.2</v>
      </c>
      <c r="C192" s="47"/>
      <c r="D192" s="47"/>
      <c r="E192" s="47"/>
      <c r="F192" s="48">
        <f>F191+B192</f>
        <v>73.3900000000002</v>
      </c>
      <c r="G192" s="47"/>
      <c r="H192" s="28" t="s">
        <v>35</v>
      </c>
    </row>
    <row r="193" ht="15.75" spans="1:8">
      <c r="A193" s="58">
        <v>44744</v>
      </c>
      <c r="B193" s="44">
        <v>0.27</v>
      </c>
      <c r="C193" s="47"/>
      <c r="D193" s="47"/>
      <c r="E193" s="47"/>
      <c r="F193" s="48">
        <f t="shared" ref="F193:F222" si="7">F192+B193</f>
        <v>73.6600000000002</v>
      </c>
      <c r="G193" s="47"/>
      <c r="H193" s="28" t="s">
        <v>35</v>
      </c>
    </row>
    <row r="194" ht="15.75" spans="1:8">
      <c r="A194" s="58">
        <v>44745</v>
      </c>
      <c r="B194" s="49">
        <v>0.28</v>
      </c>
      <c r="C194" s="47"/>
      <c r="D194" s="47"/>
      <c r="E194" s="47"/>
      <c r="F194" s="48">
        <f t="shared" si="7"/>
        <v>73.9400000000002</v>
      </c>
      <c r="G194" s="47"/>
      <c r="H194" s="28" t="s">
        <v>35</v>
      </c>
    </row>
    <row r="195" ht="15.75" spans="1:8">
      <c r="A195" s="58">
        <v>44746</v>
      </c>
      <c r="B195" s="49">
        <v>0.27</v>
      </c>
      <c r="C195" s="47"/>
      <c r="D195" s="47"/>
      <c r="E195" s="47"/>
      <c r="F195" s="48">
        <f t="shared" si="7"/>
        <v>74.2100000000002</v>
      </c>
      <c r="G195" s="47"/>
      <c r="H195" s="28" t="s">
        <v>35</v>
      </c>
    </row>
    <row r="196" ht="15.75" spans="1:8">
      <c r="A196" s="58">
        <v>44747</v>
      </c>
      <c r="B196" s="49">
        <v>0.28</v>
      </c>
      <c r="C196" s="47"/>
      <c r="D196" s="47"/>
      <c r="E196" s="47"/>
      <c r="F196" s="48">
        <f t="shared" si="7"/>
        <v>74.4900000000002</v>
      </c>
      <c r="G196" s="47"/>
      <c r="H196" s="28" t="s">
        <v>35</v>
      </c>
    </row>
    <row r="197" ht="15.75" spans="1:8">
      <c r="A197" s="58">
        <v>44748</v>
      </c>
      <c r="B197" s="49">
        <v>0.28</v>
      </c>
      <c r="C197" s="47"/>
      <c r="D197" s="47"/>
      <c r="E197" s="47"/>
      <c r="F197" s="48">
        <f t="shared" si="7"/>
        <v>74.7700000000002</v>
      </c>
      <c r="G197" s="47"/>
      <c r="H197" s="28" t="s">
        <v>35</v>
      </c>
    </row>
    <row r="198" ht="15.75" spans="1:8">
      <c r="A198" s="58">
        <v>44749</v>
      </c>
      <c r="B198" s="49">
        <f>0.27+0.8</f>
        <v>1.07</v>
      </c>
      <c r="C198" s="47"/>
      <c r="D198" s="47"/>
      <c r="E198" s="47"/>
      <c r="F198" s="48">
        <f t="shared" si="7"/>
        <v>75.8400000000002</v>
      </c>
      <c r="G198" s="47"/>
      <c r="H198" s="28" t="s">
        <v>35</v>
      </c>
    </row>
    <row r="199" ht="15.75" spans="1:8">
      <c r="A199" s="58">
        <v>44750</v>
      </c>
      <c r="B199" s="49">
        <v>0.27</v>
      </c>
      <c r="C199" s="47"/>
      <c r="D199" s="47"/>
      <c r="E199" s="47"/>
      <c r="F199" s="48">
        <f t="shared" si="7"/>
        <v>76.1100000000002</v>
      </c>
      <c r="G199" s="47"/>
      <c r="H199" s="28" t="s">
        <v>35</v>
      </c>
    </row>
    <row r="200" ht="15.75" spans="1:8">
      <c r="A200" s="58">
        <v>44751</v>
      </c>
      <c r="B200" s="49">
        <v>0.27</v>
      </c>
      <c r="C200" s="47"/>
      <c r="D200" s="47"/>
      <c r="E200" s="47"/>
      <c r="F200" s="48">
        <f t="shared" si="7"/>
        <v>76.3800000000002</v>
      </c>
      <c r="G200" s="47"/>
      <c r="H200" s="28" t="s">
        <v>35</v>
      </c>
    </row>
    <row r="201" ht="15.75" spans="1:8">
      <c r="A201" s="58">
        <v>44752</v>
      </c>
      <c r="B201" s="49">
        <v>0.28</v>
      </c>
      <c r="C201" s="47"/>
      <c r="D201" s="47"/>
      <c r="E201" s="47"/>
      <c r="F201" s="48">
        <f t="shared" si="7"/>
        <v>76.6600000000002</v>
      </c>
      <c r="G201" s="47"/>
      <c r="H201" s="28" t="s">
        <v>35</v>
      </c>
    </row>
    <row r="202" ht="15.75" spans="1:8">
      <c r="A202" s="58">
        <v>44753</v>
      </c>
      <c r="B202" s="49">
        <v>1.52</v>
      </c>
      <c r="C202" s="47"/>
      <c r="D202" s="47"/>
      <c r="E202" s="47"/>
      <c r="F202" s="48">
        <f t="shared" si="7"/>
        <v>78.1800000000002</v>
      </c>
      <c r="G202" s="47"/>
      <c r="H202" s="28" t="s">
        <v>35</v>
      </c>
    </row>
    <row r="203" ht="15.75" spans="1:8">
      <c r="A203" s="58">
        <v>44754</v>
      </c>
      <c r="B203" s="50">
        <v>0.28</v>
      </c>
      <c r="C203" s="47"/>
      <c r="D203" s="47"/>
      <c r="E203" s="47"/>
      <c r="F203" s="48">
        <f t="shared" si="7"/>
        <v>78.4600000000002</v>
      </c>
      <c r="G203" s="47"/>
      <c r="H203" s="28" t="s">
        <v>35</v>
      </c>
    </row>
    <row r="204" ht="15.75" spans="1:8">
      <c r="A204" s="58">
        <v>44755</v>
      </c>
      <c r="B204" s="49">
        <v>0.28</v>
      </c>
      <c r="C204" s="47"/>
      <c r="D204" s="47"/>
      <c r="E204" s="47"/>
      <c r="F204" s="48">
        <f t="shared" si="7"/>
        <v>78.7400000000002</v>
      </c>
      <c r="G204" s="47"/>
      <c r="H204" s="28" t="s">
        <v>35</v>
      </c>
    </row>
    <row r="205" ht="15.75" spans="1:8">
      <c r="A205" s="58">
        <v>44756</v>
      </c>
      <c r="B205" s="49">
        <f>0.27+0.8</f>
        <v>1.07</v>
      </c>
      <c r="C205" s="47"/>
      <c r="D205" s="47"/>
      <c r="E205" s="47"/>
      <c r="F205" s="48">
        <f t="shared" si="7"/>
        <v>79.8100000000002</v>
      </c>
      <c r="G205" s="47"/>
      <c r="H205" s="28" t="s">
        <v>35</v>
      </c>
    </row>
    <row r="206" ht="15.75" spans="1:8">
      <c r="A206" s="58">
        <v>44757</v>
      </c>
      <c r="B206" s="49">
        <v>0.27</v>
      </c>
      <c r="C206" s="47"/>
      <c r="D206" s="47"/>
      <c r="E206" s="47"/>
      <c r="F206" s="48">
        <f t="shared" si="7"/>
        <v>80.0800000000002</v>
      </c>
      <c r="G206" s="47"/>
      <c r="H206" s="28" t="s">
        <v>35</v>
      </c>
    </row>
    <row r="207" ht="15.75" spans="1:8">
      <c r="A207" s="58">
        <v>44758</v>
      </c>
      <c r="B207" s="49">
        <v>0.27</v>
      </c>
      <c r="C207" s="47"/>
      <c r="D207" s="47"/>
      <c r="E207" s="47"/>
      <c r="F207" s="48">
        <f t="shared" si="7"/>
        <v>80.3500000000002</v>
      </c>
      <c r="G207" s="47"/>
      <c r="H207" s="28" t="s">
        <v>35</v>
      </c>
    </row>
    <row r="208" ht="15.75" spans="1:8">
      <c r="A208" s="58">
        <v>44759</v>
      </c>
      <c r="B208" s="49">
        <v>0.28</v>
      </c>
      <c r="C208" s="47"/>
      <c r="D208" s="47"/>
      <c r="E208" s="47"/>
      <c r="F208" s="48">
        <f t="shared" si="7"/>
        <v>80.6300000000002</v>
      </c>
      <c r="G208" s="47"/>
      <c r="H208" s="28" t="s">
        <v>35</v>
      </c>
    </row>
    <row r="209" ht="15.75" spans="1:8">
      <c r="A209" s="58">
        <v>44760</v>
      </c>
      <c r="B209" s="49">
        <v>0.27</v>
      </c>
      <c r="C209" s="47"/>
      <c r="D209" s="47"/>
      <c r="E209" s="47"/>
      <c r="F209" s="48">
        <f t="shared" si="7"/>
        <v>80.9000000000002</v>
      </c>
      <c r="G209" s="47"/>
      <c r="H209" s="28" t="s">
        <v>35</v>
      </c>
    </row>
    <row r="210" ht="14.25" spans="1:8">
      <c r="A210" s="58">
        <v>44761</v>
      </c>
      <c r="B210" s="49">
        <v>0.28</v>
      </c>
      <c r="C210" s="51"/>
      <c r="D210" s="51"/>
      <c r="E210" s="51"/>
      <c r="F210" s="48">
        <f t="shared" si="7"/>
        <v>81.1800000000002</v>
      </c>
      <c r="G210" s="51"/>
      <c r="H210" s="28" t="s">
        <v>35</v>
      </c>
    </row>
    <row r="211" ht="14.25" spans="1:8">
      <c r="A211" s="58">
        <v>44762</v>
      </c>
      <c r="B211" s="49"/>
      <c r="C211" s="51"/>
      <c r="D211" s="51"/>
      <c r="E211" s="51"/>
      <c r="F211" s="48">
        <f t="shared" si="7"/>
        <v>81.1800000000002</v>
      </c>
      <c r="G211" s="51"/>
      <c r="H211" s="28"/>
    </row>
    <row r="212" ht="14.25" spans="1:8">
      <c r="A212" s="58">
        <v>44763</v>
      </c>
      <c r="B212" s="49"/>
      <c r="C212" s="51"/>
      <c r="D212" s="51"/>
      <c r="E212" s="51"/>
      <c r="F212" s="48">
        <f t="shared" si="7"/>
        <v>81.1800000000002</v>
      </c>
      <c r="G212" s="51"/>
      <c r="H212" s="28"/>
    </row>
    <row r="213" ht="14.25" spans="1:8">
      <c r="A213" s="58">
        <v>44764</v>
      </c>
      <c r="B213" s="44"/>
      <c r="C213" s="51"/>
      <c r="D213" s="51"/>
      <c r="E213" s="51"/>
      <c r="F213" s="48">
        <f t="shared" si="7"/>
        <v>81.1800000000002</v>
      </c>
      <c r="G213" s="51"/>
      <c r="H213" s="28"/>
    </row>
    <row r="214" ht="14.25" spans="1:8">
      <c r="A214" s="58">
        <v>44765</v>
      </c>
      <c r="B214" s="44"/>
      <c r="C214" s="51"/>
      <c r="D214" s="51"/>
      <c r="E214" s="51"/>
      <c r="F214" s="48">
        <f t="shared" si="7"/>
        <v>81.1800000000002</v>
      </c>
      <c r="G214" s="51"/>
      <c r="H214" s="28"/>
    </row>
    <row r="215" ht="14.25" spans="1:8">
      <c r="A215" s="58">
        <v>44766</v>
      </c>
      <c r="B215" s="44"/>
      <c r="C215" s="51"/>
      <c r="D215" s="51"/>
      <c r="E215" s="51"/>
      <c r="F215" s="48">
        <f t="shared" si="7"/>
        <v>81.1800000000002</v>
      </c>
      <c r="G215" s="51"/>
      <c r="H215" s="28"/>
    </row>
    <row r="216" ht="14.25" spans="1:8">
      <c r="A216" s="58">
        <v>44767</v>
      </c>
      <c r="B216" s="44"/>
      <c r="C216" s="51"/>
      <c r="D216" s="51"/>
      <c r="E216" s="51"/>
      <c r="F216" s="48">
        <f t="shared" si="7"/>
        <v>81.1800000000002</v>
      </c>
      <c r="G216" s="51"/>
      <c r="H216" s="28"/>
    </row>
    <row r="217" ht="14.25" spans="1:8">
      <c r="A217" s="58">
        <v>44768</v>
      </c>
      <c r="B217" s="44"/>
      <c r="C217" s="51"/>
      <c r="D217" s="51"/>
      <c r="E217" s="51"/>
      <c r="F217" s="48">
        <f t="shared" si="7"/>
        <v>81.1800000000002</v>
      </c>
      <c r="G217" s="51"/>
      <c r="H217" s="28"/>
    </row>
    <row r="218" ht="14.25" spans="1:8">
      <c r="A218" s="58">
        <v>44769</v>
      </c>
      <c r="B218" s="65"/>
      <c r="C218" s="51"/>
      <c r="D218" s="51"/>
      <c r="E218" s="51"/>
      <c r="F218" s="48">
        <f t="shared" si="7"/>
        <v>81.1800000000002</v>
      </c>
      <c r="G218" s="51"/>
      <c r="H218" s="28"/>
    </row>
    <row r="219" ht="14.25" spans="1:8">
      <c r="A219" s="58">
        <v>44770</v>
      </c>
      <c r="B219" s="49"/>
      <c r="C219" s="51"/>
      <c r="D219" s="51"/>
      <c r="E219" s="51"/>
      <c r="F219" s="48">
        <f t="shared" si="7"/>
        <v>81.1800000000002</v>
      </c>
      <c r="G219" s="51"/>
      <c r="H219" s="28"/>
    </row>
    <row r="220" ht="14.25" spans="1:8">
      <c r="A220" s="58">
        <v>44771</v>
      </c>
      <c r="B220" s="54"/>
      <c r="C220" s="51"/>
      <c r="D220" s="51"/>
      <c r="E220" s="51"/>
      <c r="F220" s="48">
        <f t="shared" si="7"/>
        <v>81.1800000000002</v>
      </c>
      <c r="G220" s="51"/>
      <c r="H220" s="28"/>
    </row>
    <row r="221" ht="14.25" spans="1:8">
      <c r="A221" s="58">
        <v>44772</v>
      </c>
      <c r="B221" s="54"/>
      <c r="C221" s="51"/>
      <c r="D221" s="51"/>
      <c r="E221" s="51"/>
      <c r="F221" s="48">
        <f t="shared" si="7"/>
        <v>81.1800000000002</v>
      </c>
      <c r="G221" s="51"/>
      <c r="H221" s="28"/>
    </row>
    <row r="222" ht="14.25" spans="1:8">
      <c r="A222" s="58">
        <v>44773</v>
      </c>
      <c r="B222" s="66"/>
      <c r="C222" s="51"/>
      <c r="D222" s="51"/>
      <c r="E222" s="51"/>
      <c r="F222" s="48">
        <f t="shared" si="7"/>
        <v>81.1800000000002</v>
      </c>
      <c r="G222" s="51"/>
      <c r="H222" s="28"/>
    </row>
    <row r="223" ht="15.75" spans="1:8">
      <c r="A223" s="58" t="s">
        <v>12</v>
      </c>
      <c r="B223" s="56">
        <f>SUM(B192:B222)</f>
        <v>8.99</v>
      </c>
      <c r="C223" s="51"/>
      <c r="D223" s="51"/>
      <c r="E223" s="57">
        <v>0</v>
      </c>
      <c r="F223" s="60">
        <f>F222</f>
        <v>81.1800000000002</v>
      </c>
      <c r="G223" s="47"/>
      <c r="H223" s="22"/>
    </row>
    <row r="224" ht="15.75" spans="1:8">
      <c r="A224" s="58">
        <v>44774</v>
      </c>
      <c r="B224" s="52"/>
      <c r="C224" s="47"/>
      <c r="D224" s="47"/>
      <c r="E224" s="47"/>
      <c r="F224" s="48"/>
      <c r="G224" s="47"/>
      <c r="H224" s="28"/>
    </row>
    <row r="225" ht="15.75" spans="1:8">
      <c r="A225" s="58">
        <v>44775</v>
      </c>
      <c r="B225" s="44"/>
      <c r="C225" s="47"/>
      <c r="D225" s="47"/>
      <c r="E225" s="47"/>
      <c r="F225" s="48"/>
      <c r="G225" s="47"/>
      <c r="H225" s="28"/>
    </row>
    <row r="226" ht="15.75" spans="1:8">
      <c r="A226" s="58">
        <v>44776</v>
      </c>
      <c r="B226" s="49"/>
      <c r="C226" s="47"/>
      <c r="D226" s="47"/>
      <c r="E226" s="47"/>
      <c r="F226" s="48"/>
      <c r="G226" s="47"/>
      <c r="H226" s="28"/>
    </row>
    <row r="227" ht="15.75" spans="1:8">
      <c r="A227" s="58">
        <v>44777</v>
      </c>
      <c r="B227" s="49"/>
      <c r="C227" s="47"/>
      <c r="D227" s="47"/>
      <c r="E227" s="47"/>
      <c r="F227" s="48"/>
      <c r="G227" s="47"/>
      <c r="H227" s="28"/>
    </row>
    <row r="228" ht="15.75" spans="1:8">
      <c r="A228" s="58">
        <v>44778</v>
      </c>
      <c r="B228" s="67"/>
      <c r="C228" s="47"/>
      <c r="D228" s="47"/>
      <c r="E228" s="47"/>
      <c r="F228" s="48"/>
      <c r="G228" s="47"/>
      <c r="H228" s="28"/>
    </row>
    <row r="229" ht="15.75" spans="1:8">
      <c r="A229" s="58">
        <v>44779</v>
      </c>
      <c r="B229" s="67"/>
      <c r="C229" s="47"/>
      <c r="D229" s="47"/>
      <c r="E229" s="47"/>
      <c r="F229" s="48"/>
      <c r="G229" s="47"/>
      <c r="H229" s="28"/>
    </row>
    <row r="230" ht="15.75" spans="1:8">
      <c r="A230" s="58">
        <v>44780</v>
      </c>
      <c r="B230" s="67"/>
      <c r="C230" s="47"/>
      <c r="D230" s="47"/>
      <c r="E230" s="47"/>
      <c r="F230" s="48"/>
      <c r="G230" s="47"/>
      <c r="H230" s="28"/>
    </row>
    <row r="231" ht="15.75" spans="1:8">
      <c r="A231" s="58">
        <v>44781</v>
      </c>
      <c r="B231" s="67"/>
      <c r="C231" s="47"/>
      <c r="D231" s="47"/>
      <c r="E231" s="47"/>
      <c r="F231" s="48"/>
      <c r="G231" s="47"/>
      <c r="H231" s="28"/>
    </row>
    <row r="232" ht="15.75" spans="1:8">
      <c r="A232" s="58">
        <v>44782</v>
      </c>
      <c r="B232" s="44"/>
      <c r="C232" s="47"/>
      <c r="D232" s="47"/>
      <c r="E232" s="47"/>
      <c r="F232" s="48"/>
      <c r="G232" s="47"/>
      <c r="H232" s="28"/>
    </row>
    <row r="233" ht="15.75" spans="1:8">
      <c r="A233" s="58">
        <v>44783</v>
      </c>
      <c r="B233" s="44"/>
      <c r="C233" s="47"/>
      <c r="D233" s="47"/>
      <c r="E233" s="47"/>
      <c r="F233" s="48"/>
      <c r="G233" s="47"/>
      <c r="H233" s="28"/>
    </row>
    <row r="234" ht="15.75" spans="1:8">
      <c r="A234" s="58">
        <v>44784</v>
      </c>
      <c r="B234" s="44"/>
      <c r="C234" s="47"/>
      <c r="D234" s="47"/>
      <c r="E234" s="47"/>
      <c r="F234" s="48"/>
      <c r="G234" s="47"/>
      <c r="H234" s="28"/>
    </row>
    <row r="235" ht="15.75" spans="1:15">
      <c r="A235" s="58">
        <v>44785</v>
      </c>
      <c r="B235" s="68"/>
      <c r="C235" s="47"/>
      <c r="D235" s="47"/>
      <c r="E235" s="47"/>
      <c r="F235" s="48"/>
      <c r="G235" s="47"/>
      <c r="H235" s="28"/>
      <c r="O235" t="s">
        <v>13</v>
      </c>
    </row>
    <row r="236" ht="15.75" spans="1:8">
      <c r="A236" s="58">
        <v>44786</v>
      </c>
      <c r="B236" s="67"/>
      <c r="C236" s="47"/>
      <c r="D236" s="47"/>
      <c r="E236" s="47"/>
      <c r="F236" s="48"/>
      <c r="G236" s="47"/>
      <c r="H236" s="28"/>
    </row>
    <row r="237" ht="15.75" spans="1:8">
      <c r="A237" s="58">
        <v>44787</v>
      </c>
      <c r="B237" s="67"/>
      <c r="C237" s="47"/>
      <c r="D237" s="47"/>
      <c r="E237" s="47"/>
      <c r="F237" s="48"/>
      <c r="G237" s="47"/>
      <c r="H237" s="28"/>
    </row>
    <row r="238" ht="15.75" spans="1:8">
      <c r="A238" s="58">
        <v>44788</v>
      </c>
      <c r="B238" s="67"/>
      <c r="C238" s="47"/>
      <c r="D238" s="47"/>
      <c r="E238" s="47"/>
      <c r="F238" s="48"/>
      <c r="G238" s="47"/>
      <c r="H238" s="28"/>
    </row>
    <row r="239" ht="15.75" spans="1:8">
      <c r="A239" s="58">
        <v>44789</v>
      </c>
      <c r="B239" s="44"/>
      <c r="C239" s="47"/>
      <c r="D239" s="47"/>
      <c r="E239" s="47"/>
      <c r="F239" s="48"/>
      <c r="G239" s="47"/>
      <c r="H239" s="28"/>
    </row>
    <row r="240" ht="15.75" spans="1:8">
      <c r="A240" s="58">
        <v>44790</v>
      </c>
      <c r="B240" s="44"/>
      <c r="C240" s="47"/>
      <c r="D240" s="47"/>
      <c r="E240" s="47"/>
      <c r="F240" s="48"/>
      <c r="G240" s="47"/>
      <c r="H240" s="28"/>
    </row>
    <row r="241" ht="15.75" spans="1:8">
      <c r="A241" s="58">
        <v>44791</v>
      </c>
      <c r="B241" s="44"/>
      <c r="C241" s="47"/>
      <c r="D241" s="47"/>
      <c r="E241" s="47"/>
      <c r="F241" s="48"/>
      <c r="G241" s="47"/>
      <c r="H241" s="28"/>
    </row>
    <row r="242" ht="14.25" spans="1:8">
      <c r="A242" s="58">
        <v>44792</v>
      </c>
      <c r="B242" s="49"/>
      <c r="C242" s="51"/>
      <c r="D242" s="51"/>
      <c r="E242" s="51"/>
      <c r="F242" s="48"/>
      <c r="G242" s="51"/>
      <c r="H242" s="28"/>
    </row>
    <row r="243" ht="14.25" spans="1:8">
      <c r="A243" s="58">
        <v>44793</v>
      </c>
      <c r="B243" s="49"/>
      <c r="C243" s="51"/>
      <c r="D243" s="51"/>
      <c r="E243" s="51"/>
      <c r="F243" s="48"/>
      <c r="G243" s="51"/>
      <c r="H243" s="28"/>
    </row>
    <row r="244" ht="14.25" spans="1:8">
      <c r="A244" s="58">
        <v>44794</v>
      </c>
      <c r="B244" s="49"/>
      <c r="C244" s="51"/>
      <c r="D244" s="51"/>
      <c r="E244" s="51"/>
      <c r="F244" s="48"/>
      <c r="G244" s="51"/>
      <c r="H244" s="28"/>
    </row>
    <row r="245" ht="14.25" spans="1:8">
      <c r="A245" s="58">
        <v>44795</v>
      </c>
      <c r="B245" s="49"/>
      <c r="C245" s="51"/>
      <c r="D245" s="51"/>
      <c r="E245" s="51"/>
      <c r="F245" s="48"/>
      <c r="G245" s="51"/>
      <c r="H245" s="28"/>
    </row>
    <row r="246" ht="14.25" spans="1:8">
      <c r="A246" s="58">
        <v>44796</v>
      </c>
      <c r="B246" s="49"/>
      <c r="C246" s="51"/>
      <c r="D246" s="51"/>
      <c r="E246" s="51"/>
      <c r="F246" s="48"/>
      <c r="G246" s="51"/>
      <c r="H246" s="28"/>
    </row>
    <row r="247" ht="14.25" spans="1:8">
      <c r="A247" s="58">
        <v>44797</v>
      </c>
      <c r="B247" s="49"/>
      <c r="C247" s="51"/>
      <c r="D247" s="51"/>
      <c r="E247" s="51"/>
      <c r="F247" s="48"/>
      <c r="G247" s="51"/>
      <c r="H247" s="28"/>
    </row>
    <row r="248" ht="14.25" spans="1:8">
      <c r="A248" s="58">
        <v>44798</v>
      </c>
      <c r="B248" s="49"/>
      <c r="C248" s="51"/>
      <c r="D248" s="51"/>
      <c r="E248" s="51"/>
      <c r="F248" s="48"/>
      <c r="G248" s="51"/>
      <c r="H248" s="28"/>
    </row>
    <row r="249" ht="14.25" spans="1:8">
      <c r="A249" s="58">
        <v>44799</v>
      </c>
      <c r="B249" s="49"/>
      <c r="C249" s="51"/>
      <c r="D249" s="51"/>
      <c r="E249" s="51"/>
      <c r="F249" s="48"/>
      <c r="G249" s="51"/>
      <c r="H249" s="28"/>
    </row>
    <row r="250" ht="14.25" spans="1:8">
      <c r="A250" s="58">
        <v>44800</v>
      </c>
      <c r="B250" s="44"/>
      <c r="C250" s="51"/>
      <c r="D250" s="51"/>
      <c r="E250" s="51"/>
      <c r="F250" s="48"/>
      <c r="G250" s="51"/>
      <c r="H250" s="28"/>
    </row>
    <row r="251" ht="14.25" spans="1:8">
      <c r="A251" s="58">
        <v>44801</v>
      </c>
      <c r="B251" s="65"/>
      <c r="C251" s="51"/>
      <c r="D251" s="51"/>
      <c r="E251" s="51"/>
      <c r="F251" s="48"/>
      <c r="G251" s="51"/>
      <c r="H251" s="28"/>
    </row>
    <row r="252" ht="14.25" spans="1:8">
      <c r="A252" s="58">
        <v>44802</v>
      </c>
      <c r="B252" s="44"/>
      <c r="C252" s="51"/>
      <c r="D252" s="51"/>
      <c r="E252" s="51"/>
      <c r="F252" s="48"/>
      <c r="G252" s="51"/>
      <c r="H252" s="28"/>
    </row>
    <row r="253" ht="14.25" spans="1:8">
      <c r="A253" s="58">
        <v>44803</v>
      </c>
      <c r="B253" s="67"/>
      <c r="C253" s="51"/>
      <c r="D253" s="51"/>
      <c r="E253" s="51"/>
      <c r="F253" s="48"/>
      <c r="G253" s="51"/>
      <c r="H253" s="28"/>
    </row>
    <row r="254" ht="14.25" spans="1:8">
      <c r="A254" s="58">
        <v>44804</v>
      </c>
      <c r="B254" s="67"/>
      <c r="C254" s="51"/>
      <c r="D254" s="51"/>
      <c r="E254" s="51"/>
      <c r="F254" s="48"/>
      <c r="G254" s="51"/>
      <c r="H254" s="28"/>
    </row>
    <row r="255" ht="15.75" spans="1:8">
      <c r="A255" s="55" t="s">
        <v>12</v>
      </c>
      <c r="B255" s="56">
        <f>SUM(B224:B254)</f>
        <v>0</v>
      </c>
      <c r="C255" s="51"/>
      <c r="D255" s="51"/>
      <c r="E255" s="57">
        <v>0</v>
      </c>
      <c r="F255" s="60">
        <f>F254</f>
        <v>0</v>
      </c>
      <c r="G255" s="47"/>
      <c r="H255" s="22"/>
    </row>
    <row r="256" ht="15.75" spans="1:8">
      <c r="A256" s="58">
        <v>44805</v>
      </c>
      <c r="B256" s="49"/>
      <c r="C256" s="47"/>
      <c r="D256" s="47"/>
      <c r="E256" s="47"/>
      <c r="F256" s="48"/>
      <c r="G256" s="47"/>
      <c r="H256" s="28"/>
    </row>
    <row r="257" ht="15.75" spans="1:8">
      <c r="A257" s="58">
        <v>44806</v>
      </c>
      <c r="B257" s="49"/>
      <c r="C257" s="47"/>
      <c r="D257" s="47"/>
      <c r="E257" s="47"/>
      <c r="F257" s="48"/>
      <c r="G257" s="47"/>
      <c r="H257" s="28"/>
    </row>
    <row r="258" ht="15.75" spans="1:8">
      <c r="A258" s="58">
        <v>44807</v>
      </c>
      <c r="B258" s="49"/>
      <c r="C258" s="47"/>
      <c r="D258" s="47"/>
      <c r="E258" s="47"/>
      <c r="F258" s="48"/>
      <c r="G258" s="47"/>
      <c r="H258" s="28"/>
    </row>
    <row r="259" ht="15.75" spans="1:8">
      <c r="A259" s="58">
        <v>44808</v>
      </c>
      <c r="B259" s="49"/>
      <c r="C259" s="47"/>
      <c r="D259" s="47"/>
      <c r="E259" s="47"/>
      <c r="F259" s="48"/>
      <c r="G259" s="47"/>
      <c r="H259" s="28"/>
    </row>
    <row r="260" ht="15.75" spans="1:8">
      <c r="A260" s="58">
        <v>44809</v>
      </c>
      <c r="B260" s="67"/>
      <c r="C260" s="47"/>
      <c r="D260" s="47"/>
      <c r="E260" s="47"/>
      <c r="F260" s="48"/>
      <c r="G260" s="47"/>
      <c r="H260" s="28"/>
    </row>
    <row r="261" ht="15.75" spans="1:8">
      <c r="A261" s="58">
        <v>44810</v>
      </c>
      <c r="B261" s="67"/>
      <c r="C261" s="47"/>
      <c r="D261" s="47"/>
      <c r="E261" s="47"/>
      <c r="F261" s="48"/>
      <c r="G261" s="47"/>
      <c r="H261" s="28"/>
    </row>
    <row r="262" ht="15.75" spans="1:8">
      <c r="A262" s="58">
        <v>44811</v>
      </c>
      <c r="B262" s="67"/>
      <c r="C262" s="47"/>
      <c r="D262" s="47"/>
      <c r="E262" s="47"/>
      <c r="F262" s="48"/>
      <c r="G262" s="47"/>
      <c r="H262" s="28"/>
    </row>
    <row r="263" ht="15.75" spans="1:8">
      <c r="A263" s="58">
        <v>44812</v>
      </c>
      <c r="B263" s="66"/>
      <c r="C263" s="47"/>
      <c r="D263" s="47"/>
      <c r="E263" s="47"/>
      <c r="F263" s="48"/>
      <c r="G263" s="47"/>
      <c r="H263" s="28"/>
    </row>
    <row r="264" ht="15.75" spans="1:8">
      <c r="A264" s="58">
        <v>44813</v>
      </c>
      <c r="B264" s="49"/>
      <c r="C264" s="47"/>
      <c r="D264" s="47"/>
      <c r="E264" s="47"/>
      <c r="F264" s="48"/>
      <c r="G264" s="47"/>
      <c r="H264" s="28"/>
    </row>
    <row r="265" ht="15.75" spans="1:8">
      <c r="A265" s="58">
        <v>44814</v>
      </c>
      <c r="B265" s="49"/>
      <c r="C265" s="47"/>
      <c r="D265" s="47"/>
      <c r="E265" s="47"/>
      <c r="F265" s="48"/>
      <c r="G265" s="47"/>
      <c r="H265" s="28"/>
    </row>
    <row r="266" ht="15.75" spans="1:8">
      <c r="A266" s="58">
        <v>44815</v>
      </c>
      <c r="B266" s="49"/>
      <c r="C266" s="47"/>
      <c r="D266" s="47"/>
      <c r="E266" s="47"/>
      <c r="F266" s="48"/>
      <c r="G266" s="47"/>
      <c r="H266" s="28"/>
    </row>
    <row r="267" ht="15.75" spans="1:8">
      <c r="A267" s="58">
        <v>44816</v>
      </c>
      <c r="B267" s="50"/>
      <c r="C267" s="47"/>
      <c r="D267" s="47"/>
      <c r="E267" s="47"/>
      <c r="F267" s="48"/>
      <c r="G267" s="47"/>
      <c r="H267" s="28"/>
    </row>
    <row r="268" ht="15.75" spans="1:8">
      <c r="A268" s="58">
        <v>44817</v>
      </c>
      <c r="B268" s="49"/>
      <c r="C268" s="47"/>
      <c r="D268" s="47"/>
      <c r="E268" s="47"/>
      <c r="F268" s="48"/>
      <c r="G268" s="47"/>
      <c r="H268" s="28"/>
    </row>
    <row r="269" ht="15.75" spans="1:8">
      <c r="A269" s="58">
        <v>44818</v>
      </c>
      <c r="B269" s="49"/>
      <c r="C269" s="47"/>
      <c r="D269" s="47"/>
      <c r="E269" s="47"/>
      <c r="F269" s="48"/>
      <c r="G269" s="47"/>
      <c r="H269" s="28"/>
    </row>
    <row r="270" ht="15.75" spans="1:8">
      <c r="A270" s="58">
        <v>44819</v>
      </c>
      <c r="B270" s="49"/>
      <c r="C270" s="47"/>
      <c r="D270" s="47"/>
      <c r="E270" s="47"/>
      <c r="F270" s="48"/>
      <c r="G270" s="47"/>
      <c r="H270" s="28"/>
    </row>
    <row r="271" ht="15.75" spans="1:8">
      <c r="A271" s="58">
        <v>44820</v>
      </c>
      <c r="B271" s="49"/>
      <c r="C271" s="47"/>
      <c r="D271" s="47"/>
      <c r="E271" s="47"/>
      <c r="F271" s="48"/>
      <c r="G271" s="47"/>
      <c r="H271" s="28"/>
    </row>
    <row r="272" ht="15.75" spans="1:8">
      <c r="A272" s="58">
        <v>44821</v>
      </c>
      <c r="B272" s="49"/>
      <c r="C272" s="47"/>
      <c r="D272" s="47"/>
      <c r="E272" s="47"/>
      <c r="F272" s="48"/>
      <c r="G272" s="47"/>
      <c r="H272" s="28"/>
    </row>
    <row r="273" ht="15.75" spans="1:8">
      <c r="A273" s="58">
        <v>44822</v>
      </c>
      <c r="B273" s="49"/>
      <c r="C273" s="47"/>
      <c r="D273" s="47"/>
      <c r="E273" s="47"/>
      <c r="F273" s="48"/>
      <c r="G273" s="47"/>
      <c r="H273" s="28"/>
    </row>
    <row r="274" ht="14.25" spans="1:8">
      <c r="A274" s="58">
        <v>44823</v>
      </c>
      <c r="B274" s="49"/>
      <c r="C274" s="51"/>
      <c r="D274" s="51"/>
      <c r="E274" s="51"/>
      <c r="F274" s="48"/>
      <c r="G274" s="51"/>
      <c r="H274" s="28"/>
    </row>
    <row r="275" ht="14.25" spans="1:8">
      <c r="A275" s="58">
        <v>44824</v>
      </c>
      <c r="B275" s="49"/>
      <c r="C275" s="51"/>
      <c r="D275" s="51"/>
      <c r="E275" s="51"/>
      <c r="F275" s="48"/>
      <c r="G275" s="51"/>
      <c r="H275" s="28"/>
    </row>
    <row r="276" ht="14.25" spans="1:8">
      <c r="A276" s="58">
        <v>44825</v>
      </c>
      <c r="B276" s="49"/>
      <c r="C276" s="51"/>
      <c r="D276" s="51"/>
      <c r="E276" s="51"/>
      <c r="F276" s="48"/>
      <c r="G276" s="51"/>
      <c r="H276" s="28"/>
    </row>
    <row r="277" ht="14.25" spans="1:8">
      <c r="A277" s="58">
        <v>44826</v>
      </c>
      <c r="B277" s="49"/>
      <c r="C277" s="51"/>
      <c r="D277" s="51"/>
      <c r="E277" s="51"/>
      <c r="F277" s="48"/>
      <c r="G277" s="51"/>
      <c r="H277" s="28"/>
    </row>
    <row r="278" ht="14.25" spans="1:8">
      <c r="A278" s="58">
        <v>44827</v>
      </c>
      <c r="B278" s="49"/>
      <c r="C278" s="51"/>
      <c r="D278" s="51"/>
      <c r="E278" s="51"/>
      <c r="F278" s="48"/>
      <c r="G278" s="51"/>
      <c r="H278" s="28"/>
    </row>
    <row r="279" ht="14.25" spans="1:8">
      <c r="A279" s="58">
        <v>44828</v>
      </c>
      <c r="B279" s="49"/>
      <c r="C279" s="51"/>
      <c r="D279" s="51"/>
      <c r="E279" s="51"/>
      <c r="F279" s="48"/>
      <c r="G279" s="51"/>
      <c r="H279" s="28"/>
    </row>
    <row r="280" ht="14.25" spans="1:8">
      <c r="A280" s="58">
        <v>44829</v>
      </c>
      <c r="B280" s="49"/>
      <c r="C280" s="51"/>
      <c r="D280" s="51"/>
      <c r="E280" s="51"/>
      <c r="F280" s="48"/>
      <c r="G280" s="51"/>
      <c r="H280" s="28"/>
    </row>
    <row r="281" ht="14.25" spans="1:8">
      <c r="A281" s="58">
        <v>44830</v>
      </c>
      <c r="B281" s="49"/>
      <c r="C281" s="51"/>
      <c r="D281" s="51"/>
      <c r="E281" s="51"/>
      <c r="F281" s="48"/>
      <c r="G281" s="51"/>
      <c r="H281" s="28"/>
    </row>
    <row r="282" ht="14.25" spans="1:8">
      <c r="A282" s="58">
        <v>44831</v>
      </c>
      <c r="B282" s="53"/>
      <c r="C282" s="51"/>
      <c r="D282" s="51"/>
      <c r="E282" s="51"/>
      <c r="F282" s="48"/>
      <c r="G282" s="51"/>
      <c r="H282" s="28"/>
    </row>
    <row r="283" ht="14.25" spans="1:8">
      <c r="A283" s="58">
        <v>44832</v>
      </c>
      <c r="B283" s="49"/>
      <c r="C283" s="51"/>
      <c r="D283" s="51"/>
      <c r="E283" s="51"/>
      <c r="F283" s="48"/>
      <c r="G283" s="51"/>
      <c r="H283" s="28"/>
    </row>
    <row r="284" ht="14.25" spans="1:8">
      <c r="A284" s="58">
        <v>44833</v>
      </c>
      <c r="B284" s="54"/>
      <c r="C284" s="51"/>
      <c r="D284" s="51"/>
      <c r="E284" s="51"/>
      <c r="F284" s="48"/>
      <c r="G284" s="51"/>
      <c r="H284" s="28"/>
    </row>
    <row r="285" ht="14.25" spans="1:8">
      <c r="A285" s="58">
        <v>44834</v>
      </c>
      <c r="B285" s="69"/>
      <c r="C285" s="51"/>
      <c r="D285" s="51"/>
      <c r="E285" s="51"/>
      <c r="F285" s="48"/>
      <c r="G285" s="51"/>
      <c r="H285" s="28"/>
    </row>
    <row r="286" ht="14.25" hidden="1" spans="1:8">
      <c r="A286" s="58"/>
      <c r="B286" s="56"/>
      <c r="C286" s="51"/>
      <c r="D286" s="51"/>
      <c r="E286" s="51"/>
      <c r="F286" s="48"/>
      <c r="G286" s="51"/>
      <c r="H286" s="22"/>
    </row>
    <row r="287" ht="15.75" spans="1:8">
      <c r="A287" s="55" t="s">
        <v>12</v>
      </c>
      <c r="B287" s="56">
        <f>SUM(B256:B286)</f>
        <v>0</v>
      </c>
      <c r="C287" s="51"/>
      <c r="D287" s="51"/>
      <c r="E287" s="57">
        <v>0</v>
      </c>
      <c r="F287" s="60">
        <f>F285</f>
        <v>0</v>
      </c>
      <c r="G287" s="47"/>
      <c r="H287" s="22"/>
    </row>
    <row r="288" ht="15.75" spans="1:8">
      <c r="A288" s="58">
        <v>44835</v>
      </c>
      <c r="B288" s="44"/>
      <c r="C288" s="47"/>
      <c r="D288" s="47"/>
      <c r="E288" s="47"/>
      <c r="F288" s="48"/>
      <c r="G288" s="47"/>
      <c r="H288" s="28"/>
    </row>
    <row r="289" ht="15.75" spans="1:8">
      <c r="A289" s="58">
        <v>44836</v>
      </c>
      <c r="B289" s="49"/>
      <c r="C289" s="47"/>
      <c r="D289" s="47"/>
      <c r="E289" s="47"/>
      <c r="F289" s="48"/>
      <c r="G289" s="47"/>
      <c r="H289" s="28"/>
    </row>
    <row r="290" ht="15.75" spans="1:8">
      <c r="A290" s="58">
        <v>44837</v>
      </c>
      <c r="B290" s="49"/>
      <c r="C290" s="47"/>
      <c r="D290" s="47"/>
      <c r="E290" s="47"/>
      <c r="F290" s="48"/>
      <c r="G290" s="47"/>
      <c r="H290" s="28"/>
    </row>
    <row r="291" ht="15.75" spans="1:8">
      <c r="A291" s="58">
        <v>44838</v>
      </c>
      <c r="B291" s="49"/>
      <c r="C291" s="47"/>
      <c r="D291" s="47"/>
      <c r="E291" s="47"/>
      <c r="F291" s="48"/>
      <c r="G291" s="47"/>
      <c r="H291" s="28"/>
    </row>
    <row r="292" ht="15.75" spans="1:8">
      <c r="A292" s="58">
        <v>44839</v>
      </c>
      <c r="B292" s="49"/>
      <c r="C292" s="47"/>
      <c r="D292" s="47"/>
      <c r="E292" s="47"/>
      <c r="F292" s="48"/>
      <c r="G292" s="47"/>
      <c r="H292" s="28"/>
    </row>
    <row r="293" ht="15.75" spans="1:8">
      <c r="A293" s="58">
        <v>44840</v>
      </c>
      <c r="B293" s="49"/>
      <c r="C293" s="47"/>
      <c r="D293" s="47"/>
      <c r="E293" s="47"/>
      <c r="F293" s="48"/>
      <c r="G293" s="47"/>
      <c r="H293" s="28"/>
    </row>
    <row r="294" ht="15.75" spans="1:8">
      <c r="A294" s="58">
        <v>44841</v>
      </c>
      <c r="B294" s="49"/>
      <c r="C294" s="47"/>
      <c r="D294" s="47"/>
      <c r="E294" s="47"/>
      <c r="F294" s="48"/>
      <c r="G294" s="47"/>
      <c r="H294" s="28"/>
    </row>
    <row r="295" ht="15.75" spans="1:8">
      <c r="A295" s="58">
        <v>44842</v>
      </c>
      <c r="B295" s="49"/>
      <c r="C295" s="47"/>
      <c r="D295" s="47"/>
      <c r="E295" s="47"/>
      <c r="F295" s="48"/>
      <c r="G295" s="47"/>
      <c r="H295" s="28"/>
    </row>
    <row r="296" ht="15.75" spans="1:8">
      <c r="A296" s="58">
        <v>44843</v>
      </c>
      <c r="B296" s="49"/>
      <c r="C296" s="47"/>
      <c r="D296" s="47"/>
      <c r="E296" s="47"/>
      <c r="F296" s="48"/>
      <c r="G296" s="47"/>
      <c r="H296" s="28"/>
    </row>
    <row r="297" ht="15.75" spans="1:8">
      <c r="A297" s="58">
        <v>44844</v>
      </c>
      <c r="B297" s="49"/>
      <c r="C297" s="47"/>
      <c r="D297" s="47"/>
      <c r="E297" s="47"/>
      <c r="F297" s="48"/>
      <c r="G297" s="47"/>
      <c r="H297" s="28"/>
    </row>
    <row r="298" ht="15.75" spans="1:8">
      <c r="A298" s="58">
        <v>44845</v>
      </c>
      <c r="B298" s="49"/>
      <c r="C298" s="47"/>
      <c r="D298" s="47"/>
      <c r="E298" s="47"/>
      <c r="F298" s="48"/>
      <c r="G298" s="47"/>
      <c r="H298" s="28"/>
    </row>
    <row r="299" ht="15.75" spans="1:8">
      <c r="A299" s="58">
        <v>44846</v>
      </c>
      <c r="B299" s="50"/>
      <c r="C299" s="47"/>
      <c r="D299" s="47"/>
      <c r="E299" s="47"/>
      <c r="F299" s="48"/>
      <c r="G299" s="47"/>
      <c r="H299" s="28"/>
    </row>
    <row r="300" ht="15.75" spans="1:8">
      <c r="A300" s="58">
        <v>44847</v>
      </c>
      <c r="B300" s="49"/>
      <c r="C300" s="47"/>
      <c r="D300" s="47"/>
      <c r="E300" s="47"/>
      <c r="F300" s="48"/>
      <c r="G300" s="47"/>
      <c r="H300" s="28"/>
    </row>
    <row r="301" ht="15.75" spans="1:8">
      <c r="A301" s="58">
        <v>44848</v>
      </c>
      <c r="B301" s="49"/>
      <c r="C301" s="47"/>
      <c r="D301" s="47"/>
      <c r="E301" s="47"/>
      <c r="F301" s="48"/>
      <c r="G301" s="47"/>
      <c r="H301" s="28"/>
    </row>
    <row r="302" ht="15.75" spans="1:8">
      <c r="A302" s="58">
        <v>44849</v>
      </c>
      <c r="B302" s="44"/>
      <c r="C302" s="47"/>
      <c r="D302" s="47"/>
      <c r="E302" s="47"/>
      <c r="F302" s="48"/>
      <c r="G302" s="47"/>
      <c r="H302" s="28"/>
    </row>
    <row r="303" ht="15.75" spans="1:8">
      <c r="A303" s="58">
        <v>44850</v>
      </c>
      <c r="B303" s="44"/>
      <c r="C303" s="47"/>
      <c r="D303" s="47"/>
      <c r="E303" s="47"/>
      <c r="F303" s="48"/>
      <c r="G303" s="47"/>
      <c r="H303" s="28"/>
    </row>
    <row r="304" ht="15.75" spans="1:8">
      <c r="A304" s="58">
        <v>44851</v>
      </c>
      <c r="B304" s="49"/>
      <c r="C304" s="47"/>
      <c r="D304" s="47"/>
      <c r="E304" s="47"/>
      <c r="F304" s="48"/>
      <c r="G304" s="47"/>
      <c r="H304" s="28"/>
    </row>
    <row r="305" ht="15.75" spans="1:8">
      <c r="A305" s="58">
        <v>44852</v>
      </c>
      <c r="B305" s="49"/>
      <c r="C305" s="47"/>
      <c r="D305" s="47"/>
      <c r="E305" s="47"/>
      <c r="F305" s="48"/>
      <c r="G305" s="47"/>
      <c r="H305" s="28"/>
    </row>
    <row r="306" ht="14.25" spans="1:8">
      <c r="A306" s="58">
        <v>44853</v>
      </c>
      <c r="B306" s="49"/>
      <c r="C306" s="51"/>
      <c r="D306" s="51"/>
      <c r="E306" s="51"/>
      <c r="F306" s="48"/>
      <c r="G306" s="51"/>
      <c r="H306" s="28"/>
    </row>
    <row r="307" ht="14.25" spans="1:8">
      <c r="A307" s="58">
        <v>44854</v>
      </c>
      <c r="B307" s="49"/>
      <c r="C307" s="51"/>
      <c r="D307" s="51"/>
      <c r="E307" s="51"/>
      <c r="F307" s="48"/>
      <c r="G307" s="51"/>
      <c r="H307" s="28"/>
    </row>
    <row r="308" ht="14.25" spans="1:8">
      <c r="A308" s="58">
        <v>44855</v>
      </c>
      <c r="B308" s="49"/>
      <c r="C308" s="51"/>
      <c r="D308" s="51"/>
      <c r="E308" s="51"/>
      <c r="F308" s="48"/>
      <c r="G308" s="51"/>
      <c r="H308" s="28"/>
    </row>
    <row r="309" ht="14.25" spans="1:8">
      <c r="A309" s="58">
        <v>44856</v>
      </c>
      <c r="B309" s="49"/>
      <c r="C309" s="51"/>
      <c r="D309" s="51"/>
      <c r="E309" s="51"/>
      <c r="F309" s="48"/>
      <c r="G309" s="51"/>
      <c r="H309" s="28"/>
    </row>
    <row r="310" ht="14.25" spans="1:8">
      <c r="A310" s="58">
        <v>44857</v>
      </c>
      <c r="B310" s="49"/>
      <c r="C310" s="51"/>
      <c r="D310" s="51"/>
      <c r="E310" s="51"/>
      <c r="F310" s="48"/>
      <c r="G310" s="51"/>
      <c r="H310" s="28"/>
    </row>
    <row r="311" ht="14.25" spans="1:8">
      <c r="A311" s="58">
        <v>44858</v>
      </c>
      <c r="B311" s="49"/>
      <c r="C311" s="51"/>
      <c r="D311" s="51"/>
      <c r="E311" s="51"/>
      <c r="F311" s="48"/>
      <c r="G311" s="51"/>
      <c r="H311" s="28"/>
    </row>
    <row r="312" ht="14.25" spans="1:8">
      <c r="A312" s="58">
        <v>44859</v>
      </c>
      <c r="B312" s="49"/>
      <c r="C312" s="51"/>
      <c r="D312" s="51"/>
      <c r="E312" s="51"/>
      <c r="F312" s="48"/>
      <c r="G312" s="51"/>
      <c r="H312" s="28"/>
    </row>
    <row r="313" ht="14.25" spans="1:8">
      <c r="A313" s="58">
        <v>44860</v>
      </c>
      <c r="B313" s="49"/>
      <c r="C313" s="51"/>
      <c r="D313" s="51"/>
      <c r="E313" s="51"/>
      <c r="F313" s="48"/>
      <c r="G313" s="51"/>
      <c r="H313" s="28"/>
    </row>
    <row r="314" ht="14.25" spans="1:8">
      <c r="A314" s="58">
        <v>44861</v>
      </c>
      <c r="B314" s="53"/>
      <c r="C314" s="51"/>
      <c r="D314" s="51"/>
      <c r="E314" s="51"/>
      <c r="F314" s="48"/>
      <c r="G314" s="51"/>
      <c r="H314" s="28"/>
    </row>
    <row r="315" ht="14.25" spans="1:8">
      <c r="A315" s="58">
        <v>44862</v>
      </c>
      <c r="B315" s="49"/>
      <c r="C315" s="51"/>
      <c r="D315" s="51"/>
      <c r="E315" s="51"/>
      <c r="F315" s="48"/>
      <c r="G315" s="51"/>
      <c r="H315" s="28"/>
    </row>
    <row r="316" ht="14.25" spans="1:8">
      <c r="A316" s="58">
        <v>44863</v>
      </c>
      <c r="B316" s="54"/>
      <c r="C316" s="51"/>
      <c r="D316" s="51"/>
      <c r="E316" s="51"/>
      <c r="F316" s="48"/>
      <c r="G316" s="51"/>
      <c r="H316" s="28"/>
    </row>
    <row r="317" ht="14.25" spans="1:8">
      <c r="A317" s="58">
        <v>44864</v>
      </c>
      <c r="B317" s="54"/>
      <c r="C317" s="51"/>
      <c r="D317" s="51"/>
      <c r="E317" s="51"/>
      <c r="F317" s="48"/>
      <c r="G317" s="51"/>
      <c r="H317" s="28"/>
    </row>
    <row r="318" ht="14.25" spans="1:8">
      <c r="A318" s="58">
        <v>44865</v>
      </c>
      <c r="B318" s="49"/>
      <c r="C318" s="51"/>
      <c r="D318" s="51"/>
      <c r="E318" s="51"/>
      <c r="F318" s="48"/>
      <c r="G318" s="51"/>
      <c r="H318" s="28"/>
    </row>
    <row r="319" ht="15.75" spans="1:8">
      <c r="A319" s="55" t="s">
        <v>12</v>
      </c>
      <c r="B319" s="56">
        <f>SUM(B288:B318)</f>
        <v>0</v>
      </c>
      <c r="C319" s="51"/>
      <c r="D319" s="51"/>
      <c r="E319" s="51"/>
      <c r="F319" s="60">
        <f>F318</f>
        <v>0</v>
      </c>
      <c r="G319" s="47"/>
      <c r="H319" s="63"/>
    </row>
    <row r="320" ht="15.75" spans="1:8">
      <c r="A320" s="58">
        <v>44866</v>
      </c>
      <c r="B320" s="49"/>
      <c r="C320" s="47"/>
      <c r="D320" s="47"/>
      <c r="E320" s="47"/>
      <c r="F320" s="48"/>
      <c r="G320" s="47"/>
      <c r="H320" s="28"/>
    </row>
    <row r="321" ht="15.75" spans="1:8">
      <c r="A321" s="58">
        <v>44867</v>
      </c>
      <c r="B321" s="49"/>
      <c r="C321" s="47"/>
      <c r="D321" s="47"/>
      <c r="E321" s="47"/>
      <c r="F321" s="48"/>
      <c r="G321" s="47"/>
      <c r="H321" s="28"/>
    </row>
    <row r="322" ht="15.75" spans="1:8">
      <c r="A322" s="58">
        <v>44868</v>
      </c>
      <c r="B322" s="49"/>
      <c r="C322" s="47"/>
      <c r="D322" s="47"/>
      <c r="E322" s="47"/>
      <c r="F322" s="48"/>
      <c r="G322" s="47"/>
      <c r="H322" s="28"/>
    </row>
    <row r="323" ht="15.75" spans="1:8">
      <c r="A323" s="58">
        <v>44869</v>
      </c>
      <c r="B323" s="49"/>
      <c r="C323" s="47"/>
      <c r="D323" s="47"/>
      <c r="E323" s="47"/>
      <c r="F323" s="48"/>
      <c r="G323" s="47"/>
      <c r="H323" s="28"/>
    </row>
    <row r="324" ht="15.75" spans="1:8">
      <c r="A324" s="58">
        <v>44870</v>
      </c>
      <c r="B324" s="49"/>
      <c r="C324" s="47"/>
      <c r="D324" s="47"/>
      <c r="E324" s="47"/>
      <c r="F324" s="48"/>
      <c r="G324" s="47"/>
      <c r="H324" s="28"/>
    </row>
    <row r="325" ht="15.75" spans="1:8">
      <c r="A325" s="58">
        <v>44871</v>
      </c>
      <c r="B325" s="49"/>
      <c r="C325" s="47"/>
      <c r="D325" s="47"/>
      <c r="E325" s="47"/>
      <c r="F325" s="48"/>
      <c r="G325" s="47"/>
      <c r="H325" s="28"/>
    </row>
    <row r="326" ht="15.75" spans="1:8">
      <c r="A326" s="58">
        <v>44872</v>
      </c>
      <c r="B326" s="49"/>
      <c r="C326" s="47"/>
      <c r="D326" s="47"/>
      <c r="E326" s="47"/>
      <c r="F326" s="48"/>
      <c r="G326" s="47"/>
      <c r="H326" s="28"/>
    </row>
    <row r="327" ht="15.75" spans="1:8">
      <c r="A327" s="58">
        <v>44873</v>
      </c>
      <c r="B327" s="49"/>
      <c r="C327" s="47"/>
      <c r="D327" s="47"/>
      <c r="E327" s="47"/>
      <c r="F327" s="48"/>
      <c r="G327" s="47"/>
      <c r="H327" s="28"/>
    </row>
    <row r="328" ht="15.75" spans="1:8">
      <c r="A328" s="58">
        <v>44874</v>
      </c>
      <c r="B328" s="49"/>
      <c r="C328" s="47"/>
      <c r="D328" s="47"/>
      <c r="E328" s="47"/>
      <c r="F328" s="48"/>
      <c r="G328" s="47"/>
      <c r="H328" s="28"/>
    </row>
    <row r="329" ht="15.75" spans="1:8">
      <c r="A329" s="58">
        <v>44875</v>
      </c>
      <c r="B329" s="49"/>
      <c r="C329" s="47"/>
      <c r="D329" s="47"/>
      <c r="E329" s="47"/>
      <c r="F329" s="48"/>
      <c r="G329" s="47"/>
      <c r="H329" s="28"/>
    </row>
    <row r="330" ht="15.75" spans="1:8">
      <c r="A330" s="58">
        <v>44876</v>
      </c>
      <c r="B330" s="49"/>
      <c r="C330" s="47"/>
      <c r="D330" s="47"/>
      <c r="E330" s="47"/>
      <c r="F330" s="48"/>
      <c r="G330" s="47"/>
      <c r="H330" s="28"/>
    </row>
    <row r="331" ht="15.75" spans="1:8">
      <c r="A331" s="58">
        <v>44877</v>
      </c>
      <c r="B331" s="50"/>
      <c r="C331" s="47"/>
      <c r="D331" s="47"/>
      <c r="E331" s="47"/>
      <c r="F331" s="48"/>
      <c r="G331" s="47"/>
      <c r="H331" s="28"/>
    </row>
    <row r="332" ht="15.75" spans="1:8">
      <c r="A332" s="58">
        <v>44878</v>
      </c>
      <c r="B332" s="49"/>
      <c r="C332" s="47"/>
      <c r="D332" s="47"/>
      <c r="E332" s="47"/>
      <c r="F332" s="48"/>
      <c r="G332" s="47"/>
      <c r="H332" s="28"/>
    </row>
    <row r="333" ht="15.75" spans="1:8">
      <c r="A333" s="58">
        <v>44879</v>
      </c>
      <c r="B333" s="49"/>
      <c r="C333" s="47"/>
      <c r="D333" s="47"/>
      <c r="E333" s="47"/>
      <c r="F333" s="48"/>
      <c r="G333" s="47"/>
      <c r="H333" s="28"/>
    </row>
    <row r="334" ht="15.75" spans="1:8">
      <c r="A334" s="58">
        <v>44880</v>
      </c>
      <c r="B334" s="49"/>
      <c r="C334" s="47"/>
      <c r="D334" s="47"/>
      <c r="E334" s="47"/>
      <c r="F334" s="48"/>
      <c r="G334" s="47"/>
      <c r="H334" s="28"/>
    </row>
    <row r="335" ht="15.75" spans="1:8">
      <c r="A335" s="58">
        <v>44881</v>
      </c>
      <c r="B335" s="49"/>
      <c r="C335" s="47"/>
      <c r="D335" s="47"/>
      <c r="E335" s="47"/>
      <c r="F335" s="48"/>
      <c r="G335" s="47"/>
      <c r="H335" s="28"/>
    </row>
    <row r="336" ht="15.75" spans="1:8">
      <c r="A336" s="58">
        <v>44882</v>
      </c>
      <c r="B336" s="49"/>
      <c r="C336" s="47"/>
      <c r="D336" s="47"/>
      <c r="E336" s="47"/>
      <c r="F336" s="48"/>
      <c r="G336" s="47"/>
      <c r="H336" s="28"/>
    </row>
    <row r="337" ht="15.75" spans="1:8">
      <c r="A337" s="58">
        <v>44883</v>
      </c>
      <c r="B337" s="49"/>
      <c r="C337" s="47"/>
      <c r="D337" s="47"/>
      <c r="E337" s="47"/>
      <c r="F337" s="48"/>
      <c r="G337" s="47"/>
      <c r="H337" s="28"/>
    </row>
    <row r="338" ht="14.25" spans="1:8">
      <c r="A338" s="58">
        <v>44884</v>
      </c>
      <c r="B338" s="49"/>
      <c r="C338" s="51"/>
      <c r="D338" s="51"/>
      <c r="E338" s="51"/>
      <c r="F338" s="48"/>
      <c r="G338" s="51"/>
      <c r="H338" s="28"/>
    </row>
    <row r="339" ht="14.25" spans="1:8">
      <c r="A339" s="58">
        <v>44885</v>
      </c>
      <c r="B339" s="49"/>
      <c r="C339" s="51"/>
      <c r="D339" s="51"/>
      <c r="E339" s="51"/>
      <c r="F339" s="48"/>
      <c r="G339" s="51"/>
      <c r="H339" s="28"/>
    </row>
    <row r="340" ht="14.25" spans="1:8">
      <c r="A340" s="58">
        <v>44886</v>
      </c>
      <c r="B340" s="49"/>
      <c r="C340" s="51"/>
      <c r="D340" s="51"/>
      <c r="E340" s="51"/>
      <c r="F340" s="48"/>
      <c r="G340" s="51"/>
      <c r="H340" s="28"/>
    </row>
    <row r="341" ht="14.25" spans="1:8">
      <c r="A341" s="58">
        <v>44887</v>
      </c>
      <c r="B341" s="49"/>
      <c r="C341" s="51"/>
      <c r="D341" s="51"/>
      <c r="E341" s="51"/>
      <c r="F341" s="48"/>
      <c r="G341" s="51"/>
      <c r="H341" s="28"/>
    </row>
    <row r="342" ht="14.25" spans="1:8">
      <c r="A342" s="58">
        <v>44888</v>
      </c>
      <c r="B342" s="49"/>
      <c r="C342" s="51"/>
      <c r="D342" s="51"/>
      <c r="E342" s="51"/>
      <c r="F342" s="48"/>
      <c r="G342" s="51"/>
      <c r="H342" s="28"/>
    </row>
    <row r="343" ht="14.25" spans="1:8">
      <c r="A343" s="58">
        <v>44889</v>
      </c>
      <c r="B343" s="49"/>
      <c r="C343" s="51"/>
      <c r="D343" s="51"/>
      <c r="E343" s="51"/>
      <c r="F343" s="48"/>
      <c r="G343" s="51"/>
      <c r="H343" s="28"/>
    </row>
    <row r="344" ht="14.25" spans="1:8">
      <c r="A344" s="58">
        <v>44890</v>
      </c>
      <c r="B344" s="49"/>
      <c r="C344" s="51"/>
      <c r="D344" s="51"/>
      <c r="E344" s="51"/>
      <c r="F344" s="48"/>
      <c r="G344" s="51"/>
      <c r="H344" s="28"/>
    </row>
    <row r="345" ht="14.25" spans="1:8">
      <c r="A345" s="58">
        <v>44891</v>
      </c>
      <c r="B345" s="49"/>
      <c r="C345" s="51"/>
      <c r="D345" s="51"/>
      <c r="E345" s="51"/>
      <c r="F345" s="48"/>
      <c r="G345" s="51"/>
      <c r="H345" s="28"/>
    </row>
    <row r="346" ht="14.25" spans="1:8">
      <c r="A346" s="58">
        <v>44892</v>
      </c>
      <c r="B346" s="53"/>
      <c r="C346" s="51"/>
      <c r="D346" s="51"/>
      <c r="E346" s="51"/>
      <c r="F346" s="48"/>
      <c r="G346" s="51"/>
      <c r="H346" s="28"/>
    </row>
    <row r="347" ht="14.25" spans="1:8">
      <c r="A347" s="58">
        <v>44893</v>
      </c>
      <c r="B347" s="49"/>
      <c r="C347" s="51"/>
      <c r="D347" s="51"/>
      <c r="E347" s="51"/>
      <c r="F347" s="48"/>
      <c r="G347" s="51"/>
      <c r="H347" s="28"/>
    </row>
    <row r="348" ht="14.25" spans="1:8">
      <c r="A348" s="58">
        <v>44894</v>
      </c>
      <c r="B348" s="54"/>
      <c r="C348" s="51"/>
      <c r="D348" s="51"/>
      <c r="E348" s="51"/>
      <c r="F348" s="48"/>
      <c r="G348" s="51"/>
      <c r="H348" s="28"/>
    </row>
    <row r="349" ht="14.25" spans="1:8">
      <c r="A349" s="58">
        <v>44895</v>
      </c>
      <c r="B349" s="54"/>
      <c r="C349" s="51"/>
      <c r="D349" s="51"/>
      <c r="E349" s="51"/>
      <c r="F349" s="48"/>
      <c r="G349" s="51"/>
      <c r="H349" s="28"/>
    </row>
    <row r="350" ht="14.25" hidden="1" spans="1:8">
      <c r="A350" s="58"/>
      <c r="B350" s="56"/>
      <c r="C350" s="51"/>
      <c r="D350" s="51"/>
      <c r="E350" s="51"/>
      <c r="F350" s="48">
        <f>B350+F349</f>
        <v>0</v>
      </c>
      <c r="G350" s="51"/>
      <c r="H350" s="22"/>
    </row>
    <row r="351" ht="15.75" spans="1:8">
      <c r="A351" s="55" t="s">
        <v>12</v>
      </c>
      <c r="B351" s="56">
        <f>SUM(B320:B350)</f>
        <v>0</v>
      </c>
      <c r="C351" s="51"/>
      <c r="D351" s="51"/>
      <c r="E351" s="51"/>
      <c r="F351" s="60">
        <f>F350</f>
        <v>0</v>
      </c>
      <c r="G351" s="47"/>
      <c r="H351" s="63"/>
    </row>
    <row r="352" ht="15.75" spans="1:8">
      <c r="A352" s="58">
        <v>44896</v>
      </c>
      <c r="B352" s="49"/>
      <c r="C352" s="47"/>
      <c r="D352" s="47"/>
      <c r="E352" s="47"/>
      <c r="F352" s="48"/>
      <c r="G352" s="47"/>
      <c r="H352" s="28"/>
    </row>
    <row r="353" ht="15.75" spans="1:8">
      <c r="A353" s="58">
        <v>44897</v>
      </c>
      <c r="B353" s="49"/>
      <c r="C353" s="47"/>
      <c r="D353" s="47"/>
      <c r="E353" s="47"/>
      <c r="F353" s="48"/>
      <c r="G353" s="47"/>
      <c r="H353" s="28"/>
    </row>
    <row r="354" ht="15.75" spans="1:8">
      <c r="A354" s="58">
        <v>44898</v>
      </c>
      <c r="B354" s="49"/>
      <c r="C354" s="47"/>
      <c r="D354" s="47"/>
      <c r="E354" s="47"/>
      <c r="F354" s="48"/>
      <c r="G354" s="47"/>
      <c r="H354" s="28"/>
    </row>
    <row r="355" ht="15.75" spans="1:8">
      <c r="A355" s="58">
        <v>44899</v>
      </c>
      <c r="B355" s="49"/>
      <c r="C355" s="47"/>
      <c r="D355" s="47"/>
      <c r="E355" s="47"/>
      <c r="F355" s="48"/>
      <c r="G355" s="47"/>
      <c r="H355" s="28"/>
    </row>
    <row r="356" ht="15.75" spans="1:8">
      <c r="A356" s="58">
        <v>44900</v>
      </c>
      <c r="B356" s="49"/>
      <c r="C356" s="47"/>
      <c r="D356" s="47"/>
      <c r="E356" s="47"/>
      <c r="F356" s="48"/>
      <c r="G356" s="47"/>
      <c r="H356" s="28"/>
    </row>
    <row r="357" ht="15.75" spans="1:8">
      <c r="A357" s="58">
        <v>44901</v>
      </c>
      <c r="B357" s="49"/>
      <c r="C357" s="47"/>
      <c r="D357" s="47"/>
      <c r="E357" s="47"/>
      <c r="F357" s="48"/>
      <c r="G357" s="47"/>
      <c r="H357" s="28"/>
    </row>
    <row r="358" ht="15.75" spans="1:8">
      <c r="A358" s="58">
        <v>44902</v>
      </c>
      <c r="B358" s="49"/>
      <c r="C358" s="47"/>
      <c r="D358" s="47"/>
      <c r="E358" s="47"/>
      <c r="F358" s="48"/>
      <c r="G358" s="47"/>
      <c r="H358" s="28"/>
    </row>
    <row r="359" ht="15.75" spans="1:8">
      <c r="A359" s="58">
        <v>44903</v>
      </c>
      <c r="B359" s="44"/>
      <c r="C359" s="47"/>
      <c r="D359" s="47"/>
      <c r="E359" s="47"/>
      <c r="F359" s="48"/>
      <c r="G359" s="47"/>
      <c r="H359" s="28"/>
    </row>
    <row r="360" ht="15.75" spans="1:8">
      <c r="A360" s="58">
        <v>44904</v>
      </c>
      <c r="B360" s="44"/>
      <c r="C360" s="47"/>
      <c r="D360" s="47"/>
      <c r="E360" s="47"/>
      <c r="F360" s="48"/>
      <c r="G360" s="47"/>
      <c r="H360" s="28"/>
    </row>
    <row r="361" ht="15.75" spans="1:8">
      <c r="A361" s="58">
        <v>44905</v>
      </c>
      <c r="B361" s="44"/>
      <c r="C361" s="47"/>
      <c r="D361" s="47"/>
      <c r="E361" s="47"/>
      <c r="F361" s="48"/>
      <c r="G361" s="47"/>
      <c r="H361" s="28"/>
    </row>
    <row r="362" ht="15.75" spans="1:8">
      <c r="A362" s="58">
        <v>44906</v>
      </c>
      <c r="B362" s="44"/>
      <c r="C362" s="47"/>
      <c r="D362" s="47"/>
      <c r="E362" s="47"/>
      <c r="F362" s="48"/>
      <c r="G362" s="47"/>
      <c r="H362" s="28"/>
    </row>
    <row r="363" ht="15.75" spans="1:8">
      <c r="A363" s="58">
        <v>44907</v>
      </c>
      <c r="B363" s="70"/>
      <c r="C363" s="47"/>
      <c r="D363" s="47"/>
      <c r="E363" s="47"/>
      <c r="F363" s="48"/>
      <c r="G363" s="47"/>
      <c r="H363" s="28"/>
    </row>
    <row r="364" ht="15.75" spans="1:8">
      <c r="A364" s="58">
        <v>44908</v>
      </c>
      <c r="B364" s="44"/>
      <c r="C364" s="47"/>
      <c r="D364" s="47"/>
      <c r="E364" s="47"/>
      <c r="F364" s="48"/>
      <c r="G364" s="47"/>
      <c r="H364" s="28"/>
    </row>
    <row r="365" ht="15.75" spans="1:8">
      <c r="A365" s="58">
        <v>44909</v>
      </c>
      <c r="B365" s="49"/>
      <c r="C365" s="47"/>
      <c r="D365" s="47"/>
      <c r="E365" s="47"/>
      <c r="F365" s="48"/>
      <c r="G365" s="47"/>
      <c r="H365" s="28"/>
    </row>
    <row r="366" ht="15.75" spans="1:8">
      <c r="A366" s="58">
        <v>44910</v>
      </c>
      <c r="B366" s="49"/>
      <c r="C366" s="47"/>
      <c r="D366" s="47"/>
      <c r="E366" s="47"/>
      <c r="F366" s="48"/>
      <c r="G366" s="47"/>
      <c r="H366" s="28"/>
    </row>
    <row r="367" ht="15.75" spans="1:8">
      <c r="A367" s="58">
        <v>44911</v>
      </c>
      <c r="B367" s="49"/>
      <c r="C367" s="47"/>
      <c r="D367" s="47"/>
      <c r="E367" s="47"/>
      <c r="F367" s="48"/>
      <c r="G367" s="47"/>
      <c r="H367" s="28"/>
    </row>
    <row r="368" ht="15.75" spans="1:8">
      <c r="A368" s="58">
        <v>44912</v>
      </c>
      <c r="B368" s="49"/>
      <c r="C368" s="47"/>
      <c r="D368" s="47"/>
      <c r="E368" s="47"/>
      <c r="F368" s="48"/>
      <c r="G368" s="47"/>
      <c r="H368" s="28"/>
    </row>
    <row r="369" ht="15.75" spans="1:8">
      <c r="A369" s="58">
        <v>44913</v>
      </c>
      <c r="B369" s="49"/>
      <c r="C369" s="47"/>
      <c r="D369" s="47"/>
      <c r="E369" s="47"/>
      <c r="F369" s="48"/>
      <c r="G369" s="47"/>
      <c r="H369" s="28"/>
    </row>
    <row r="370" ht="14.25" spans="1:8">
      <c r="A370" s="58">
        <v>44914</v>
      </c>
      <c r="B370" s="49"/>
      <c r="C370" s="51"/>
      <c r="D370" s="51"/>
      <c r="E370" s="57"/>
      <c r="F370" s="48"/>
      <c r="G370" s="51"/>
      <c r="H370" s="28"/>
    </row>
    <row r="371" ht="14.25" spans="1:8">
      <c r="A371" s="58">
        <v>44915</v>
      </c>
      <c r="B371" s="49"/>
      <c r="C371" s="51"/>
      <c r="D371" s="51"/>
      <c r="E371" s="51"/>
      <c r="F371" s="48"/>
      <c r="G371" s="51"/>
      <c r="H371" s="28"/>
    </row>
    <row r="372" ht="14.25" spans="1:8">
      <c r="A372" s="58">
        <v>44916</v>
      </c>
      <c r="B372" s="49"/>
      <c r="C372" s="51"/>
      <c r="D372" s="51"/>
      <c r="E372" s="51"/>
      <c r="F372" s="48"/>
      <c r="G372" s="51"/>
      <c r="H372" s="28"/>
    </row>
    <row r="373" ht="14.25" spans="1:8">
      <c r="A373" s="58">
        <v>44917</v>
      </c>
      <c r="B373" s="49"/>
      <c r="C373" s="51"/>
      <c r="D373" s="51"/>
      <c r="E373" s="51"/>
      <c r="F373" s="48"/>
      <c r="G373" s="51"/>
      <c r="H373" s="28"/>
    </row>
    <row r="374" ht="14.25" spans="1:8">
      <c r="A374" s="58">
        <v>44918</v>
      </c>
      <c r="B374" s="49"/>
      <c r="C374" s="51"/>
      <c r="D374" s="51"/>
      <c r="E374" s="51"/>
      <c r="F374" s="48"/>
      <c r="G374" s="51"/>
      <c r="H374" s="28"/>
    </row>
    <row r="375" ht="14.25" spans="1:8">
      <c r="A375" s="58">
        <v>44919</v>
      </c>
      <c r="B375" s="49"/>
      <c r="C375" s="51"/>
      <c r="D375" s="51"/>
      <c r="E375" s="51"/>
      <c r="F375" s="48"/>
      <c r="G375" s="51"/>
      <c r="H375" s="28"/>
    </row>
    <row r="376" ht="14.25" spans="1:8">
      <c r="A376" s="58">
        <v>44920</v>
      </c>
      <c r="B376" s="49"/>
      <c r="C376" s="51"/>
      <c r="D376" s="51"/>
      <c r="E376" s="51"/>
      <c r="F376" s="48"/>
      <c r="G376" s="51"/>
      <c r="H376" s="28"/>
    </row>
    <row r="377" ht="14.25" spans="1:8">
      <c r="A377" s="58">
        <v>44921</v>
      </c>
      <c r="B377" s="49"/>
      <c r="C377" s="51"/>
      <c r="D377" s="51"/>
      <c r="E377" s="51"/>
      <c r="F377" s="48"/>
      <c r="G377" s="51"/>
      <c r="H377" s="28"/>
    </row>
    <row r="378" ht="14.25" spans="1:8">
      <c r="A378" s="58">
        <v>44922</v>
      </c>
      <c r="B378" s="53"/>
      <c r="C378" s="51"/>
      <c r="D378" s="51"/>
      <c r="E378" s="51"/>
      <c r="F378" s="48"/>
      <c r="G378" s="51"/>
      <c r="H378" s="28"/>
    </row>
    <row r="379" ht="14.25" spans="1:8">
      <c r="A379" s="58">
        <v>44923</v>
      </c>
      <c r="B379" s="49"/>
      <c r="C379" s="51"/>
      <c r="D379" s="51"/>
      <c r="E379" s="51"/>
      <c r="F379" s="48"/>
      <c r="G379" s="51"/>
      <c r="H379" s="28"/>
    </row>
    <row r="380" ht="14.25" spans="1:9">
      <c r="A380" s="58">
        <v>44924</v>
      </c>
      <c r="B380" s="54"/>
      <c r="C380" s="51"/>
      <c r="D380" s="51"/>
      <c r="E380" s="51"/>
      <c r="F380" s="48"/>
      <c r="G380" s="51"/>
      <c r="H380" s="28"/>
      <c r="I380" s="34"/>
    </row>
    <row r="381" ht="14.25" spans="1:9">
      <c r="A381" s="58">
        <v>44925</v>
      </c>
      <c r="B381" s="54"/>
      <c r="C381" s="51"/>
      <c r="D381" s="51"/>
      <c r="E381" s="51"/>
      <c r="F381" s="48"/>
      <c r="G381" s="51"/>
      <c r="H381" s="28"/>
      <c r="I381" s="34"/>
    </row>
    <row r="382" ht="14.25" spans="1:8">
      <c r="A382" s="58">
        <v>44926</v>
      </c>
      <c r="B382" s="49"/>
      <c r="C382" s="51"/>
      <c r="D382" s="51"/>
      <c r="E382" s="51"/>
      <c r="F382" s="48"/>
      <c r="G382" s="51"/>
      <c r="H382" s="28"/>
    </row>
    <row r="383" ht="15.75" spans="1:8">
      <c r="A383" s="55" t="s">
        <v>12</v>
      </c>
      <c r="B383" s="56">
        <f>SUM(B352:B382)</f>
        <v>0</v>
      </c>
      <c r="C383" s="51"/>
      <c r="D383" s="51"/>
      <c r="E383" s="51">
        <f>E370</f>
        <v>0</v>
      </c>
      <c r="F383" s="60">
        <f>F382</f>
        <v>0</v>
      </c>
      <c r="G383" s="47"/>
      <c r="H383" s="63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G9" sqref="G9"/>
    </sheetView>
  </sheetViews>
  <sheetFormatPr defaultColWidth="9" defaultRowHeight="13.5"/>
  <cols>
    <col min="3" max="3" width="14.375" customWidth="1"/>
    <col min="4" max="4" width="13" customWidth="1"/>
    <col min="5" max="5" width="14.125" style="3" customWidth="1"/>
    <col min="6" max="6" width="14.125" customWidth="1"/>
    <col min="7" max="7" width="27.875" customWidth="1"/>
    <col min="8" max="8" width="14.875" customWidth="1"/>
    <col min="9" max="9" width="8.875" customWidth="1"/>
  </cols>
  <sheetData>
    <row r="1" ht="21" spans="1:8">
      <c r="A1" s="4" t="s">
        <v>45</v>
      </c>
      <c r="B1" s="4"/>
      <c r="C1" s="4"/>
      <c r="D1" s="4"/>
      <c r="E1" s="4"/>
      <c r="F1" s="4"/>
      <c r="G1" s="4"/>
      <c r="H1" s="4"/>
    </row>
    <row r="2" ht="28.5" customHeight="1" spans="1:8">
      <c r="A2" s="5" t="s">
        <v>1</v>
      </c>
      <c r="B2" s="6" t="s">
        <v>2</v>
      </c>
      <c r="C2" s="6" t="s">
        <v>3</v>
      </c>
      <c r="D2" s="7" t="s">
        <v>39</v>
      </c>
      <c r="E2" s="8"/>
      <c r="F2" s="9" t="s">
        <v>5</v>
      </c>
      <c r="G2" s="10" t="s">
        <v>6</v>
      </c>
      <c r="H2" s="20" t="s">
        <v>7</v>
      </c>
    </row>
    <row r="3" ht="24.75" customHeight="1" spans="1:10">
      <c r="A3" s="11"/>
      <c r="B3" s="12"/>
      <c r="C3" s="12"/>
      <c r="D3" s="13" t="s">
        <v>40</v>
      </c>
      <c r="E3" s="8" t="s">
        <v>41</v>
      </c>
      <c r="F3" s="14"/>
      <c r="G3" s="15"/>
      <c r="H3" s="21"/>
      <c r="J3" s="35">
        <v>0.3</v>
      </c>
    </row>
    <row r="4" ht="21" customHeight="1" spans="1:8">
      <c r="A4" s="23" t="s">
        <v>17</v>
      </c>
      <c r="B4" s="24">
        <f>'2023废液   '!B35</f>
        <v>13.28</v>
      </c>
      <c r="C4" s="25"/>
      <c r="D4" s="25"/>
      <c r="E4" s="26">
        <v>0</v>
      </c>
      <c r="F4" s="27">
        <f>'2023废液   '!F35</f>
        <v>13.28</v>
      </c>
      <c r="G4" s="25"/>
      <c r="H4" s="28" t="s">
        <v>35</v>
      </c>
    </row>
    <row r="5" ht="21" customHeight="1" spans="1:8">
      <c r="A5" s="29" t="s">
        <v>18</v>
      </c>
      <c r="B5" s="17">
        <f>'2023废液   '!B64</f>
        <v>8.94</v>
      </c>
      <c r="C5" s="18"/>
      <c r="D5" s="18"/>
      <c r="E5" s="30">
        <f>'2023废液   '!E64</f>
        <v>0</v>
      </c>
      <c r="F5" s="19">
        <f>'2023废液   '!F64</f>
        <v>22.22</v>
      </c>
      <c r="G5" s="18"/>
      <c r="H5" s="28" t="s">
        <v>35</v>
      </c>
    </row>
    <row r="6" ht="21" customHeight="1" spans="1:8">
      <c r="A6" s="29" t="s">
        <v>19</v>
      </c>
      <c r="B6" s="17">
        <f>'2023废液   '!B96</f>
        <v>10.58</v>
      </c>
      <c r="C6" s="18"/>
      <c r="D6" s="18"/>
      <c r="E6" s="30">
        <f>'2023废液   '!E96</f>
        <v>0</v>
      </c>
      <c r="F6" s="19">
        <f>'2023废液   '!F96</f>
        <v>32.8</v>
      </c>
      <c r="G6" s="31"/>
      <c r="H6" s="28" t="s">
        <v>35</v>
      </c>
    </row>
    <row r="7" ht="21" customHeight="1" spans="1:8">
      <c r="A7" s="29" t="s">
        <v>20</v>
      </c>
      <c r="B7" s="17">
        <f>'2023废液   '!B128</f>
        <v>13.4</v>
      </c>
      <c r="C7" s="18"/>
      <c r="D7" s="18"/>
      <c r="E7" s="30">
        <f>'2023废液   '!E128</f>
        <v>0</v>
      </c>
      <c r="F7" s="19">
        <f>'2023废液   '!F128</f>
        <v>46.2000000000001</v>
      </c>
      <c r="G7" s="18"/>
      <c r="H7" s="28" t="s">
        <v>35</v>
      </c>
    </row>
    <row r="8" ht="21" customHeight="1" spans="1:8">
      <c r="A8" s="29" t="s">
        <v>21</v>
      </c>
      <c r="B8" s="17">
        <f>'2023废液   '!B160</f>
        <v>12.34</v>
      </c>
      <c r="C8" s="18"/>
      <c r="D8" s="18"/>
      <c r="E8" s="30">
        <f>'2023废液   '!E160</f>
        <v>0</v>
      </c>
      <c r="F8" s="19">
        <f>'2023废液   '!F160</f>
        <v>58.5400000000002</v>
      </c>
      <c r="G8" s="18"/>
      <c r="H8" s="28" t="s">
        <v>35</v>
      </c>
    </row>
    <row r="9" ht="21" customHeight="1" spans="1:8">
      <c r="A9" s="29" t="s">
        <v>22</v>
      </c>
      <c r="B9" s="17">
        <f>'2023废液   '!B191</f>
        <v>13.65</v>
      </c>
      <c r="C9" s="18"/>
      <c r="D9" s="18"/>
      <c r="E9" s="30">
        <f>'2023废液   '!E191</f>
        <v>0</v>
      </c>
      <c r="F9" s="19">
        <f>'2023废液   '!F191</f>
        <v>72.1900000000002</v>
      </c>
      <c r="G9" s="18"/>
      <c r="H9" s="28" t="s">
        <v>35</v>
      </c>
    </row>
    <row r="10" ht="21" customHeight="1" spans="1:8">
      <c r="A10" s="29" t="s">
        <v>23</v>
      </c>
      <c r="B10" s="17">
        <f>'2023废液   '!B223</f>
        <v>8.99</v>
      </c>
      <c r="C10" s="18"/>
      <c r="D10" s="18"/>
      <c r="E10" s="30">
        <f>'2023废液   '!E223</f>
        <v>0</v>
      </c>
      <c r="F10" s="19">
        <f>'2023废液   '!F223</f>
        <v>81.1800000000002</v>
      </c>
      <c r="G10" s="18"/>
      <c r="H10" s="28" t="s">
        <v>35</v>
      </c>
    </row>
    <row r="11" ht="21" customHeight="1" spans="1:8">
      <c r="A11" s="29" t="s">
        <v>24</v>
      </c>
      <c r="B11" s="17"/>
      <c r="C11" s="18"/>
      <c r="D11" s="18"/>
      <c r="E11" s="30"/>
      <c r="F11" s="19"/>
      <c r="G11" s="18"/>
      <c r="H11" s="28"/>
    </row>
    <row r="12" ht="21" customHeight="1" spans="1:8">
      <c r="A12" s="29" t="s">
        <v>25</v>
      </c>
      <c r="B12" s="17"/>
      <c r="C12" s="18"/>
      <c r="D12" s="18"/>
      <c r="E12" s="30"/>
      <c r="F12" s="19"/>
      <c r="G12" s="18"/>
      <c r="H12" s="28"/>
    </row>
    <row r="13" ht="21" customHeight="1" spans="1:8">
      <c r="A13" s="29" t="s">
        <v>26</v>
      </c>
      <c r="B13" s="17"/>
      <c r="C13" s="18"/>
      <c r="D13" s="18"/>
      <c r="E13" s="30"/>
      <c r="F13" s="19"/>
      <c r="G13" s="18"/>
      <c r="H13" s="28"/>
    </row>
    <row r="14" ht="21" customHeight="1" spans="1:8">
      <c r="A14" s="29" t="s">
        <v>27</v>
      </c>
      <c r="B14" s="17"/>
      <c r="C14" s="18"/>
      <c r="D14" s="18"/>
      <c r="E14" s="30"/>
      <c r="F14" s="19"/>
      <c r="G14" s="18"/>
      <c r="H14" s="28"/>
    </row>
    <row r="15" ht="21" customHeight="1" spans="1:8">
      <c r="A15" s="29" t="s">
        <v>28</v>
      </c>
      <c r="B15" s="17"/>
      <c r="C15" s="18"/>
      <c r="D15" s="18"/>
      <c r="E15" s="30"/>
      <c r="F15" s="19"/>
      <c r="G15" s="22"/>
      <c r="H15" s="28"/>
    </row>
    <row r="16" ht="21" customHeight="1" spans="1:8">
      <c r="A16" s="32" t="s">
        <v>12</v>
      </c>
      <c r="B16" s="17">
        <f>SUM(B4:B15)</f>
        <v>81.18</v>
      </c>
      <c r="C16" s="18"/>
      <c r="D16" s="18"/>
      <c r="E16" s="30">
        <f>SUM(E4:E15)</f>
        <v>0</v>
      </c>
      <c r="F16" s="19">
        <f>F10</f>
        <v>81.1800000000002</v>
      </c>
      <c r="G16" s="18"/>
      <c r="H16" s="22"/>
    </row>
    <row r="17" spans="6:6">
      <c r="F17" s="33">
        <v>0.53153</v>
      </c>
    </row>
    <row r="19" spans="2:6">
      <c r="B19" s="3"/>
      <c r="F19" s="3"/>
    </row>
    <row r="20" spans="2:2">
      <c r="B20" s="3"/>
    </row>
    <row r="23" spans="6:6">
      <c r="F23" s="34"/>
    </row>
    <row r="26" spans="11:11">
      <c r="K26" s="36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4"/>
  <sheetViews>
    <sheetView workbookViewId="0">
      <pane ySplit="3" topLeftCell="A4" activePane="bottomLeft" state="frozen"/>
      <selection/>
      <selection pane="bottomLeft" activeCell="K14" sqref="K14"/>
    </sheetView>
  </sheetViews>
  <sheetFormatPr defaultColWidth="9" defaultRowHeight="13.5"/>
  <cols>
    <col min="1" max="1" width="4.25" customWidth="1"/>
    <col min="2" max="2" width="11.5" style="2" customWidth="1"/>
    <col min="3" max="3" width="14.75" style="3" customWidth="1"/>
    <col min="4" max="4" width="15.25" customWidth="1"/>
    <col min="5" max="5" width="15.75" customWidth="1"/>
    <col min="6" max="6" width="16" customWidth="1"/>
    <col min="7" max="7" width="13.875" style="3" customWidth="1"/>
    <col min="8" max="8" width="30.375" customWidth="1"/>
    <col min="9" max="9" width="20.625" customWidth="1"/>
  </cols>
  <sheetData>
    <row r="1" ht="27" customHeight="1" spans="2:9">
      <c r="B1" s="4" t="s">
        <v>46</v>
      </c>
      <c r="C1" s="4"/>
      <c r="D1" s="4"/>
      <c r="E1" s="4"/>
      <c r="F1" s="4"/>
      <c r="G1" s="4"/>
      <c r="H1" s="4"/>
      <c r="I1" s="4"/>
    </row>
    <row r="2" ht="27" customHeight="1" spans="2:9">
      <c r="B2" s="5" t="s">
        <v>1</v>
      </c>
      <c r="C2" s="6" t="s">
        <v>2</v>
      </c>
      <c r="D2" s="6" t="s">
        <v>3</v>
      </c>
      <c r="E2" s="7" t="s">
        <v>39</v>
      </c>
      <c r="F2" s="8"/>
      <c r="G2" s="9" t="s">
        <v>5</v>
      </c>
      <c r="H2" s="10" t="s">
        <v>6</v>
      </c>
      <c r="I2" s="20" t="s">
        <v>7</v>
      </c>
    </row>
    <row r="3" ht="27" customHeight="1" spans="2:9">
      <c r="B3" s="11"/>
      <c r="C3" s="12"/>
      <c r="D3" s="12"/>
      <c r="E3" s="13" t="s">
        <v>40</v>
      </c>
      <c r="F3" s="8" t="s">
        <v>41</v>
      </c>
      <c r="G3" s="14"/>
      <c r="H3" s="15"/>
      <c r="I3" s="21"/>
    </row>
    <row r="4" ht="21.95" customHeight="1" spans="2:9">
      <c r="B4" s="16"/>
      <c r="C4" s="17"/>
      <c r="D4" s="18"/>
      <c r="E4" s="18"/>
      <c r="F4" s="18"/>
      <c r="G4" s="19"/>
      <c r="H4" s="18"/>
      <c r="I4" s="22"/>
    </row>
    <row r="5" ht="21.95" customHeight="1" spans="2:9">
      <c r="B5" s="16"/>
      <c r="C5" s="17"/>
      <c r="D5" s="18"/>
      <c r="E5" s="18"/>
      <c r="F5" s="18"/>
      <c r="G5" s="19"/>
      <c r="H5" s="18"/>
      <c r="I5" s="22"/>
    </row>
    <row r="6" ht="21.95" customHeight="1" spans="2:9">
      <c r="B6" s="16"/>
      <c r="C6" s="17"/>
      <c r="D6" s="18"/>
      <c r="E6" s="18"/>
      <c r="F6" s="18"/>
      <c r="G6" s="19"/>
      <c r="H6" s="18"/>
      <c r="I6" s="22"/>
    </row>
    <row r="7" ht="21.95" customHeight="1" spans="2:9">
      <c r="B7" s="16"/>
      <c r="C7" s="17"/>
      <c r="D7" s="18"/>
      <c r="E7" s="18"/>
      <c r="F7" s="18"/>
      <c r="G7" s="19"/>
      <c r="H7" s="18"/>
      <c r="I7" s="22"/>
    </row>
    <row r="8" ht="21.95" customHeight="1" spans="2:9">
      <c r="B8" s="16"/>
      <c r="C8" s="17"/>
      <c r="D8" s="18"/>
      <c r="E8" s="18"/>
      <c r="F8" s="18"/>
      <c r="G8" s="19"/>
      <c r="H8" s="18"/>
      <c r="I8" s="22"/>
    </row>
    <row r="9" ht="21.95" customHeight="1" spans="2:9">
      <c r="B9" s="16"/>
      <c r="C9" s="17"/>
      <c r="D9" s="18"/>
      <c r="E9" s="18"/>
      <c r="F9" s="18"/>
      <c r="G9" s="19"/>
      <c r="H9" s="18"/>
      <c r="I9" s="22"/>
    </row>
    <row r="10" ht="21.95" customHeight="1" spans="2:9">
      <c r="B10" s="16"/>
      <c r="C10" s="17"/>
      <c r="D10" s="18"/>
      <c r="E10" s="18"/>
      <c r="F10" s="18"/>
      <c r="G10" s="19"/>
      <c r="H10" s="18"/>
      <c r="I10" s="22"/>
    </row>
    <row r="11" ht="21.95" customHeight="1" spans="2:9">
      <c r="B11" s="16"/>
      <c r="C11" s="17"/>
      <c r="D11" s="18"/>
      <c r="E11" s="18"/>
      <c r="F11" s="18"/>
      <c r="G11" s="19"/>
      <c r="H11" s="18"/>
      <c r="I11" s="22"/>
    </row>
    <row r="12" ht="21.95" customHeight="1" spans="2:9">
      <c r="B12" s="16"/>
      <c r="C12" s="17"/>
      <c r="D12" s="18"/>
      <c r="E12" s="18"/>
      <c r="F12" s="18"/>
      <c r="G12" s="19"/>
      <c r="H12" s="18"/>
      <c r="I12" s="22"/>
    </row>
    <row r="13" ht="21.95" customHeight="1" spans="2:9">
      <c r="B13" s="16"/>
      <c r="C13" s="17"/>
      <c r="D13" s="18"/>
      <c r="E13" s="18"/>
      <c r="F13" s="18"/>
      <c r="G13" s="19"/>
      <c r="H13" s="18"/>
      <c r="I13" s="22"/>
    </row>
    <row r="14" ht="21.95" customHeight="1" spans="2:9">
      <c r="B14" s="16"/>
      <c r="C14" s="17"/>
      <c r="D14" s="18"/>
      <c r="E14" s="18"/>
      <c r="F14" s="18"/>
      <c r="G14" s="19"/>
      <c r="H14" s="18"/>
      <c r="I14" s="22"/>
    </row>
    <row r="15" ht="21.95" customHeight="1" spans="2:9">
      <c r="B15" s="16"/>
      <c r="C15" s="17"/>
      <c r="D15" s="18"/>
      <c r="E15" s="18"/>
      <c r="F15" s="18"/>
      <c r="G15" s="19"/>
      <c r="H15" s="18"/>
      <c r="I15" s="22"/>
    </row>
    <row r="16" ht="21.95" customHeight="1" spans="2:9">
      <c r="B16" s="16"/>
      <c r="C16" s="17"/>
      <c r="D16" s="18"/>
      <c r="E16" s="18"/>
      <c r="F16" s="18"/>
      <c r="G16" s="19"/>
      <c r="H16" s="18"/>
      <c r="I16" s="22"/>
    </row>
    <row r="17" ht="21.95" customHeight="1" spans="2:9">
      <c r="B17" s="16"/>
      <c r="C17" s="17"/>
      <c r="D17" s="18"/>
      <c r="E17" s="18"/>
      <c r="F17" s="18"/>
      <c r="G17" s="19"/>
      <c r="H17" s="18"/>
      <c r="I17" s="22"/>
    </row>
    <row r="18" ht="21.95" customHeight="1" spans="2:9">
      <c r="B18" s="16"/>
      <c r="C18" s="17"/>
      <c r="D18" s="18"/>
      <c r="E18" s="18"/>
      <c r="F18" s="18"/>
      <c r="G18" s="19"/>
      <c r="H18" s="18"/>
      <c r="I18" s="22"/>
    </row>
    <row r="19" ht="21.95" customHeight="1" spans="2:9">
      <c r="B19" s="16"/>
      <c r="C19" s="17"/>
      <c r="D19" s="18"/>
      <c r="E19" s="18"/>
      <c r="F19" s="18"/>
      <c r="G19" s="19"/>
      <c r="H19" s="18"/>
      <c r="I19" s="22"/>
    </row>
    <row r="20" ht="21.95" customHeight="1" spans="2:9">
      <c r="B20" s="16"/>
      <c r="C20" s="17"/>
      <c r="D20" s="18"/>
      <c r="E20" s="18"/>
      <c r="F20" s="18"/>
      <c r="G20" s="19"/>
      <c r="H20" s="18"/>
      <c r="I20" s="22"/>
    </row>
    <row r="21" ht="21.95" customHeight="1" spans="2:9">
      <c r="B21" s="16"/>
      <c r="C21" s="17"/>
      <c r="D21" s="18"/>
      <c r="E21" s="18"/>
      <c r="F21" s="18"/>
      <c r="G21" s="19"/>
      <c r="H21" s="18"/>
      <c r="I21" s="22"/>
    </row>
    <row r="22" ht="21.95" customHeight="1" spans="2:9">
      <c r="B22" s="16"/>
      <c r="C22" s="17"/>
      <c r="D22" s="18"/>
      <c r="E22" s="18"/>
      <c r="F22" s="18"/>
      <c r="G22" s="19"/>
      <c r="H22" s="18"/>
      <c r="I22" s="22"/>
    </row>
    <row r="23" ht="21.95" customHeight="1" spans="2:9">
      <c r="B23" s="16"/>
      <c r="C23" s="17"/>
      <c r="D23" s="18"/>
      <c r="E23" s="18"/>
      <c r="F23" s="18"/>
      <c r="G23" s="19"/>
      <c r="H23" s="18"/>
      <c r="I23" s="22"/>
    </row>
    <row r="24" ht="21.95" customHeight="1" spans="2:9">
      <c r="B24" s="16"/>
      <c r="C24" s="17"/>
      <c r="D24" s="18"/>
      <c r="E24" s="18"/>
      <c r="F24" s="18"/>
      <c r="G24" s="19"/>
      <c r="H24" s="18"/>
      <c r="I24" s="22"/>
    </row>
  </sheetData>
  <mergeCells count="8">
    <mergeCell ref="B1:I1"/>
    <mergeCell ref="E2:F2"/>
    <mergeCell ref="B2:B3"/>
    <mergeCell ref="C2:C3"/>
    <mergeCell ref="D2:D3"/>
    <mergeCell ref="G2:G3"/>
    <mergeCell ref="H2:H3"/>
    <mergeCell ref="I2:I3"/>
  </mergeCells>
  <pageMargins left="0" right="0" top="0" bottom="0" header="0" footer="0"/>
  <pageSetup paperSize="9" orientation="landscape" horizontalDpi="2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4" sqref="B4"/>
    </sheetView>
  </sheetViews>
  <sheetFormatPr defaultColWidth="9" defaultRowHeight="13.5" outlineLevelRow="3" outlineLevelCol="1"/>
  <cols>
    <col min="1" max="1" width="10.25" customWidth="1"/>
    <col min="2" max="2" width="14.25" customWidth="1"/>
  </cols>
  <sheetData>
    <row r="1" ht="21" customHeight="1" spans="1:2">
      <c r="A1" s="1" t="s">
        <v>47</v>
      </c>
      <c r="B1" s="1" t="s">
        <v>48</v>
      </c>
    </row>
    <row r="2" ht="21" customHeight="1" spans="1:2">
      <c r="A2" s="1" t="s">
        <v>49</v>
      </c>
      <c r="B2" s="1">
        <v>140.37</v>
      </c>
    </row>
    <row r="3" ht="21" customHeight="1" spans="1:2">
      <c r="A3" s="1" t="s">
        <v>50</v>
      </c>
      <c r="B3" s="1">
        <v>454.18</v>
      </c>
    </row>
    <row r="4" ht="21" customHeight="1" spans="1:2">
      <c r="A4" s="1" t="s">
        <v>51</v>
      </c>
      <c r="B4" s="1">
        <f>'2019月度统计 '!G16</f>
        <v>651.03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I28" sqref="I28"/>
    </sheetView>
  </sheetViews>
  <sheetFormatPr defaultColWidth="9" defaultRowHeight="13.5"/>
  <cols>
    <col min="6" max="6" width="9" style="3"/>
    <col min="7" max="7" width="9.375" customWidth="1"/>
    <col min="9" max="9" width="14.875" customWidth="1"/>
    <col min="10" max="10" width="9" hidden="1" customWidth="1"/>
  </cols>
  <sheetData>
    <row r="1" ht="20.25" spans="1:9">
      <c r="A1" s="4" t="s">
        <v>16</v>
      </c>
      <c r="B1" s="4"/>
      <c r="C1" s="4"/>
      <c r="D1" s="4"/>
      <c r="E1" s="4"/>
      <c r="F1" s="4"/>
      <c r="G1" s="4"/>
      <c r="H1" s="4"/>
      <c r="I1" s="4"/>
    </row>
    <row r="2" ht="14.25" spans="1:9">
      <c r="A2" s="41" t="s">
        <v>1</v>
      </c>
      <c r="B2" s="77" t="s">
        <v>2</v>
      </c>
      <c r="C2" s="41" t="s">
        <v>3</v>
      </c>
      <c r="D2" s="41" t="s">
        <v>4</v>
      </c>
      <c r="E2" s="41"/>
      <c r="F2" s="41"/>
      <c r="G2" s="77" t="s">
        <v>5</v>
      </c>
      <c r="H2" s="41" t="s">
        <v>6</v>
      </c>
      <c r="I2" s="41" t="s">
        <v>7</v>
      </c>
    </row>
    <row r="3" ht="14.25" spans="1:10">
      <c r="A3" s="41"/>
      <c r="B3" s="77"/>
      <c r="C3" s="41"/>
      <c r="D3" s="41" t="s">
        <v>8</v>
      </c>
      <c r="E3" s="41" t="s">
        <v>9</v>
      </c>
      <c r="F3" s="77" t="s">
        <v>10</v>
      </c>
      <c r="G3" s="77"/>
      <c r="H3" s="41"/>
      <c r="I3" s="41"/>
      <c r="J3">
        <v>140.37</v>
      </c>
    </row>
    <row r="4" ht="15.75" spans="1:9">
      <c r="A4" s="29" t="s">
        <v>17</v>
      </c>
      <c r="B4" s="17">
        <f>'2018废液'!B35</f>
        <v>44.78</v>
      </c>
      <c r="C4" s="18"/>
      <c r="D4" s="18"/>
      <c r="E4" s="18"/>
      <c r="F4" s="30"/>
      <c r="G4" s="19">
        <f>'2018废液'!G35</f>
        <v>185.15</v>
      </c>
      <c r="H4" s="18"/>
      <c r="I4" s="22" t="s">
        <v>11</v>
      </c>
    </row>
    <row r="5" ht="15.75" spans="1:9">
      <c r="A5" s="29" t="s">
        <v>18</v>
      </c>
      <c r="B5" s="17">
        <f>'2018废液'!B64</f>
        <v>99.85</v>
      </c>
      <c r="C5" s="18"/>
      <c r="D5" s="18"/>
      <c r="E5" s="18"/>
      <c r="F5" s="30"/>
      <c r="G5" s="19">
        <f>'2018废液'!G64</f>
        <v>285</v>
      </c>
      <c r="H5" s="18"/>
      <c r="I5" s="22" t="s">
        <v>11</v>
      </c>
    </row>
    <row r="6" ht="15.75" spans="1:9">
      <c r="A6" s="29" t="s">
        <v>19</v>
      </c>
      <c r="B6" s="17">
        <f>'2018废液'!B96</f>
        <v>43.93</v>
      </c>
      <c r="C6" s="18"/>
      <c r="D6" s="18"/>
      <c r="E6" s="18"/>
      <c r="F6" s="30"/>
      <c r="G6" s="19">
        <f>'2018废液'!G96</f>
        <v>328.93</v>
      </c>
      <c r="H6" s="31"/>
      <c r="I6" s="22" t="s">
        <v>11</v>
      </c>
    </row>
    <row r="7" ht="15.75" spans="1:9">
      <c r="A7" s="29" t="s">
        <v>20</v>
      </c>
      <c r="B7" s="17">
        <f>'2018废液'!B128</f>
        <v>13.87</v>
      </c>
      <c r="C7" s="18"/>
      <c r="D7" s="18"/>
      <c r="E7" s="18"/>
      <c r="F7" s="30"/>
      <c r="G7" s="19">
        <f>'2018废液'!G128</f>
        <v>342.8</v>
      </c>
      <c r="H7" s="18"/>
      <c r="I7" s="22" t="s">
        <v>11</v>
      </c>
    </row>
    <row r="8" ht="15.75" spans="1:9">
      <c r="A8" s="29" t="s">
        <v>21</v>
      </c>
      <c r="B8" s="17">
        <f>'2018废液'!B160</f>
        <v>14.34</v>
      </c>
      <c r="C8" s="18"/>
      <c r="D8" s="18"/>
      <c r="E8" s="18"/>
      <c r="F8" s="30"/>
      <c r="G8" s="19">
        <f>'2018废液'!G160</f>
        <v>357.14</v>
      </c>
      <c r="H8" s="18"/>
      <c r="I8" s="22" t="s">
        <v>11</v>
      </c>
    </row>
    <row r="9" ht="15.75" spans="1:9">
      <c r="A9" s="29" t="s">
        <v>22</v>
      </c>
      <c r="B9" s="17">
        <f>'2018废液'!B192</f>
        <v>13.05</v>
      </c>
      <c r="C9" s="18"/>
      <c r="D9" s="18"/>
      <c r="E9" s="18"/>
      <c r="F9" s="30"/>
      <c r="G9" s="19">
        <f>'2018废液'!G192</f>
        <v>370.19</v>
      </c>
      <c r="H9" s="18"/>
      <c r="I9" s="22" t="s">
        <v>11</v>
      </c>
    </row>
    <row r="10" ht="15.75" spans="1:9">
      <c r="A10" s="29" t="s">
        <v>23</v>
      </c>
      <c r="B10" s="17">
        <f>'2018废液'!B224</f>
        <v>11.78</v>
      </c>
      <c r="C10" s="18"/>
      <c r="D10" s="18"/>
      <c r="E10" s="18"/>
      <c r="F10" s="30"/>
      <c r="G10" s="19">
        <f>'2018废液'!G224</f>
        <v>381.97</v>
      </c>
      <c r="H10" s="18"/>
      <c r="I10" s="22" t="s">
        <v>11</v>
      </c>
    </row>
    <row r="11" ht="15.75" spans="1:9">
      <c r="A11" s="29" t="s">
        <v>24</v>
      </c>
      <c r="B11" s="17">
        <f>'2018废液'!B256</f>
        <v>15.47</v>
      </c>
      <c r="C11" s="18"/>
      <c r="D11" s="18"/>
      <c r="E11" s="18"/>
      <c r="F11" s="30"/>
      <c r="G11" s="19">
        <f>'2018废液'!G256</f>
        <v>397.44</v>
      </c>
      <c r="H11" s="18"/>
      <c r="I11" s="22" t="s">
        <v>11</v>
      </c>
    </row>
    <row r="12" ht="15.75" spans="1:9">
      <c r="A12" s="29" t="s">
        <v>25</v>
      </c>
      <c r="B12" s="17">
        <f>'2018废液'!B288</f>
        <v>15</v>
      </c>
      <c r="C12" s="18"/>
      <c r="D12" s="18"/>
      <c r="E12" s="18"/>
      <c r="F12" s="30"/>
      <c r="G12" s="19">
        <f>'2018废液'!G288</f>
        <v>412.44</v>
      </c>
      <c r="H12" s="18"/>
      <c r="I12" s="22" t="s">
        <v>11</v>
      </c>
    </row>
    <row r="13" ht="15.75" spans="1:9">
      <c r="A13" s="29" t="s">
        <v>26</v>
      </c>
      <c r="B13" s="17">
        <f>'2018废液'!B320</f>
        <v>14.74</v>
      </c>
      <c r="C13" s="18"/>
      <c r="D13" s="18"/>
      <c r="E13" s="18"/>
      <c r="F13" s="30"/>
      <c r="G13" s="19">
        <f>'2018废液'!G320</f>
        <v>427.18</v>
      </c>
      <c r="H13" s="18"/>
      <c r="I13" s="22" t="s">
        <v>11</v>
      </c>
    </row>
    <row r="14" ht="15.75" spans="1:9">
      <c r="A14" s="29" t="s">
        <v>27</v>
      </c>
      <c r="B14" s="17">
        <f>'2018废液'!B352</f>
        <v>12.78</v>
      </c>
      <c r="C14" s="18"/>
      <c r="D14" s="18"/>
      <c r="E14" s="18"/>
      <c r="F14" s="30"/>
      <c r="G14" s="19">
        <f>'2018废液'!G352</f>
        <v>439.96</v>
      </c>
      <c r="H14" s="18"/>
      <c r="I14" s="22" t="s">
        <v>11</v>
      </c>
    </row>
    <row r="15" ht="15.75" spans="1:9">
      <c r="A15" s="29" t="s">
        <v>28</v>
      </c>
      <c r="B15" s="17">
        <f>'2018废液'!B384</f>
        <v>14.22</v>
      </c>
      <c r="C15" s="18"/>
      <c r="D15" s="18"/>
      <c r="E15" s="18"/>
      <c r="F15" s="30"/>
      <c r="G15" s="19">
        <f>'2018废液'!G384</f>
        <v>454.18</v>
      </c>
      <c r="H15" s="18"/>
      <c r="I15" s="22" t="s">
        <v>11</v>
      </c>
    </row>
    <row r="16" ht="15.75" spans="1:9">
      <c r="A16" s="32" t="s">
        <v>12</v>
      </c>
      <c r="B16" s="17">
        <f>SUM(B4:B15)</f>
        <v>313.81</v>
      </c>
      <c r="C16" s="18"/>
      <c r="D16" s="18"/>
      <c r="E16" s="18"/>
      <c r="F16" s="30">
        <f>SUM(F4:F15)</f>
        <v>0</v>
      </c>
      <c r="G16" s="19">
        <f>G15</f>
        <v>454.18</v>
      </c>
      <c r="H16" s="18"/>
      <c r="I16" s="22"/>
    </row>
  </sheetData>
  <mergeCells count="8">
    <mergeCell ref="A1:I1"/>
    <mergeCell ref="D2:F2"/>
    <mergeCell ref="A2:A3"/>
    <mergeCell ref="B2:B3"/>
    <mergeCell ref="C2:C3"/>
    <mergeCell ref="G2:G3"/>
    <mergeCell ref="H2:H3"/>
    <mergeCell ref="I2:I3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3"/>
  <sheetViews>
    <sheetView workbookViewId="0">
      <pane ySplit="3" topLeftCell="A362" activePane="bottomLeft" state="frozen"/>
      <selection/>
      <selection pane="bottomLeft" activeCell="M380" sqref="M380"/>
    </sheetView>
  </sheetViews>
  <sheetFormatPr defaultColWidth="9" defaultRowHeight="13.5"/>
  <cols>
    <col min="1" max="1" width="11.5" style="2" customWidth="1"/>
    <col min="2" max="2" width="12.625" style="3" customWidth="1"/>
    <col min="3" max="6" width="12.625" hidden="1" customWidth="1"/>
    <col min="7" max="7" width="12.625" style="3" customWidth="1"/>
    <col min="8" max="8" width="24.875" customWidth="1"/>
    <col min="9" max="9" width="15.375" customWidth="1"/>
    <col min="10" max="13" width="8.875" customWidth="1"/>
  </cols>
  <sheetData>
    <row r="1" ht="20.2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4.25" spans="1:9">
      <c r="A2" s="41" t="s">
        <v>1</v>
      </c>
      <c r="B2" s="77" t="s">
        <v>2</v>
      </c>
      <c r="C2" s="41" t="s">
        <v>3</v>
      </c>
      <c r="D2" s="41" t="s">
        <v>4</v>
      </c>
      <c r="E2" s="41"/>
      <c r="F2" s="41"/>
      <c r="G2" s="77" t="s">
        <v>5</v>
      </c>
      <c r="H2" s="41" t="s">
        <v>6</v>
      </c>
      <c r="I2" s="41" t="s">
        <v>7</v>
      </c>
    </row>
    <row r="3" ht="14.25" spans="1:9">
      <c r="A3" s="41"/>
      <c r="B3" s="77"/>
      <c r="C3" s="41"/>
      <c r="D3" s="41" t="s">
        <v>8</v>
      </c>
      <c r="E3" s="41" t="s">
        <v>9</v>
      </c>
      <c r="F3" s="41" t="s">
        <v>10</v>
      </c>
      <c r="G3" s="77"/>
      <c r="H3" s="41"/>
      <c r="I3" s="41"/>
    </row>
    <row r="4" ht="16.5" customHeight="1" spans="1:10">
      <c r="A4" s="16">
        <v>43466</v>
      </c>
      <c r="B4" s="44">
        <v>0.3</v>
      </c>
      <c r="C4" s="18"/>
      <c r="D4" s="18"/>
      <c r="E4" s="18"/>
      <c r="F4" s="18"/>
      <c r="G4" s="19">
        <f>'2018废液'!G384+B4</f>
        <v>454.48</v>
      </c>
      <c r="H4" s="18"/>
      <c r="I4" s="22" t="s">
        <v>11</v>
      </c>
      <c r="J4">
        <f>'2018月度统计'!G16</f>
        <v>454.18</v>
      </c>
    </row>
    <row r="5" ht="15.75" spans="1:9">
      <c r="A5" s="16">
        <v>43467</v>
      </c>
      <c r="B5" s="44">
        <v>0.22</v>
      </c>
      <c r="C5" s="18"/>
      <c r="D5" s="18"/>
      <c r="E5" s="18"/>
      <c r="F5" s="18"/>
      <c r="G5" s="19">
        <f>B5+G4</f>
        <v>454.7</v>
      </c>
      <c r="H5" s="18"/>
      <c r="I5" s="22" t="s">
        <v>11</v>
      </c>
    </row>
    <row r="6" ht="15.75" spans="1:9">
      <c r="A6" s="16">
        <v>43468</v>
      </c>
      <c r="B6" s="44">
        <f>1.41+1.06</f>
        <v>2.47</v>
      </c>
      <c r="C6" s="18"/>
      <c r="D6" s="18"/>
      <c r="E6" s="18"/>
      <c r="F6" s="18"/>
      <c r="G6" s="19">
        <f t="shared" ref="G6:G34" si="0">B6+G5</f>
        <v>457.17</v>
      </c>
      <c r="H6" s="18"/>
      <c r="I6" s="22" t="s">
        <v>11</v>
      </c>
    </row>
    <row r="7" ht="15.75" spans="1:9">
      <c r="A7" s="16">
        <v>43469</v>
      </c>
      <c r="B7" s="44">
        <v>0.19</v>
      </c>
      <c r="C7" s="18"/>
      <c r="D7" s="18"/>
      <c r="E7" s="18"/>
      <c r="F7" s="18"/>
      <c r="G7" s="19">
        <f t="shared" si="0"/>
        <v>457.36</v>
      </c>
      <c r="H7" s="18"/>
      <c r="I7" s="22" t="s">
        <v>11</v>
      </c>
    </row>
    <row r="8" ht="15.75" spans="1:9">
      <c r="A8" s="16">
        <v>43470</v>
      </c>
      <c r="B8" s="44">
        <v>0.2</v>
      </c>
      <c r="C8" s="18"/>
      <c r="D8" s="18"/>
      <c r="E8" s="18"/>
      <c r="F8" s="18"/>
      <c r="G8" s="19">
        <f t="shared" si="0"/>
        <v>457.56</v>
      </c>
      <c r="H8" s="18"/>
      <c r="I8" s="22" t="s">
        <v>11</v>
      </c>
    </row>
    <row r="9" ht="15.75" spans="1:9">
      <c r="A9" s="16">
        <v>43471</v>
      </c>
      <c r="B9" s="44">
        <v>0.25</v>
      </c>
      <c r="C9" s="18"/>
      <c r="D9" s="18"/>
      <c r="E9" s="18"/>
      <c r="F9" s="18"/>
      <c r="G9" s="19">
        <f t="shared" si="0"/>
        <v>457.81</v>
      </c>
      <c r="H9" s="18"/>
      <c r="I9" s="22" t="s">
        <v>11</v>
      </c>
    </row>
    <row r="10" ht="15.75" spans="1:9">
      <c r="A10" s="16">
        <v>43472</v>
      </c>
      <c r="B10" s="17">
        <v>0.35</v>
      </c>
      <c r="C10" s="18"/>
      <c r="D10" s="18"/>
      <c r="E10" s="18"/>
      <c r="F10" s="18"/>
      <c r="G10" s="19">
        <f t="shared" si="0"/>
        <v>458.16</v>
      </c>
      <c r="H10" s="18"/>
      <c r="I10" s="22" t="s">
        <v>11</v>
      </c>
    </row>
    <row r="11" ht="15.75" spans="1:9">
      <c r="A11" s="16">
        <v>43473</v>
      </c>
      <c r="B11" s="17">
        <v>0.2</v>
      </c>
      <c r="C11" s="18"/>
      <c r="D11" s="18"/>
      <c r="E11" s="18"/>
      <c r="F11" s="18"/>
      <c r="G11" s="19">
        <f t="shared" si="0"/>
        <v>458.36</v>
      </c>
      <c r="H11" s="18"/>
      <c r="I11" s="22" t="s">
        <v>11</v>
      </c>
    </row>
    <row r="12" ht="15.75" spans="1:9">
      <c r="A12" s="16">
        <v>43474</v>
      </c>
      <c r="B12" s="17">
        <v>0.21</v>
      </c>
      <c r="C12" s="18"/>
      <c r="D12" s="18"/>
      <c r="E12" s="18"/>
      <c r="F12" s="18"/>
      <c r="G12" s="19">
        <f t="shared" si="0"/>
        <v>458.57</v>
      </c>
      <c r="H12" s="18"/>
      <c r="I12" s="22" t="s">
        <v>11</v>
      </c>
    </row>
    <row r="13" ht="15.75" spans="1:9">
      <c r="A13" s="16">
        <v>43475</v>
      </c>
      <c r="B13" s="17">
        <v>1.42</v>
      </c>
      <c r="C13" s="18"/>
      <c r="D13" s="18"/>
      <c r="E13" s="18"/>
      <c r="F13" s="18"/>
      <c r="G13" s="19">
        <f t="shared" si="0"/>
        <v>459.99</v>
      </c>
      <c r="H13" s="18"/>
      <c r="I13" s="22" t="s">
        <v>11</v>
      </c>
    </row>
    <row r="14" ht="15.75" spans="1:9">
      <c r="A14" s="16">
        <v>43476</v>
      </c>
      <c r="B14" s="17">
        <v>0.21</v>
      </c>
      <c r="C14" s="18"/>
      <c r="D14" s="18"/>
      <c r="E14" s="18"/>
      <c r="F14" s="18"/>
      <c r="G14" s="19">
        <f t="shared" si="0"/>
        <v>460.2</v>
      </c>
      <c r="H14" s="18"/>
      <c r="I14" s="22" t="s">
        <v>11</v>
      </c>
    </row>
    <row r="15" ht="15.75" spans="1:9">
      <c r="A15" s="16">
        <v>43477</v>
      </c>
      <c r="B15" s="17">
        <v>0.2</v>
      </c>
      <c r="C15" s="18"/>
      <c r="D15" s="18"/>
      <c r="E15" s="18"/>
      <c r="F15" s="18"/>
      <c r="G15" s="19">
        <f t="shared" si="0"/>
        <v>460.4</v>
      </c>
      <c r="H15" s="18"/>
      <c r="I15" s="22" t="s">
        <v>11</v>
      </c>
    </row>
    <row r="16" ht="15.75" spans="1:9">
      <c r="A16" s="16">
        <v>43478</v>
      </c>
      <c r="B16" s="17">
        <v>0.22</v>
      </c>
      <c r="C16" s="18"/>
      <c r="D16" s="18"/>
      <c r="E16" s="18"/>
      <c r="F16" s="18"/>
      <c r="G16" s="19">
        <f t="shared" si="0"/>
        <v>460.62</v>
      </c>
      <c r="H16" s="18"/>
      <c r="I16" s="22" t="s">
        <v>11</v>
      </c>
    </row>
    <row r="17" ht="15.75" spans="1:9">
      <c r="A17" s="16">
        <v>43479</v>
      </c>
      <c r="B17" s="17">
        <v>0.33</v>
      </c>
      <c r="C17" s="18"/>
      <c r="D17" s="18"/>
      <c r="E17" s="18"/>
      <c r="F17" s="18"/>
      <c r="G17" s="19">
        <f t="shared" si="0"/>
        <v>460.95</v>
      </c>
      <c r="H17" s="18"/>
      <c r="I17" s="22" t="s">
        <v>11</v>
      </c>
    </row>
    <row r="18" ht="15.75" spans="1:9">
      <c r="A18" s="16">
        <v>43480</v>
      </c>
      <c r="B18" s="17">
        <v>0.18</v>
      </c>
      <c r="C18" s="18"/>
      <c r="D18" s="18"/>
      <c r="E18" s="18"/>
      <c r="F18" s="18"/>
      <c r="G18" s="19">
        <f t="shared" si="0"/>
        <v>461.13</v>
      </c>
      <c r="H18" s="18"/>
      <c r="I18" s="22" t="s">
        <v>11</v>
      </c>
    </row>
    <row r="19" ht="15.75" spans="1:9">
      <c r="A19" s="16">
        <v>43481</v>
      </c>
      <c r="B19" s="17">
        <v>0.22</v>
      </c>
      <c r="C19" s="18"/>
      <c r="D19" s="18"/>
      <c r="E19" s="18"/>
      <c r="F19" s="18"/>
      <c r="G19" s="19">
        <f t="shared" si="0"/>
        <v>461.35</v>
      </c>
      <c r="H19" s="18"/>
      <c r="I19" s="22" t="s">
        <v>11</v>
      </c>
    </row>
    <row r="20" ht="15.75" spans="1:9">
      <c r="A20" s="16">
        <v>43482</v>
      </c>
      <c r="B20" s="17">
        <v>1.45</v>
      </c>
      <c r="C20" s="18"/>
      <c r="D20" s="18"/>
      <c r="E20" s="18"/>
      <c r="F20" s="18"/>
      <c r="G20" s="19">
        <f t="shared" si="0"/>
        <v>462.8</v>
      </c>
      <c r="H20" s="18"/>
      <c r="I20" s="22" t="s">
        <v>11</v>
      </c>
    </row>
    <row r="21" ht="15.75" spans="1:9">
      <c r="A21" s="16">
        <v>43483</v>
      </c>
      <c r="B21" s="17">
        <v>1.56</v>
      </c>
      <c r="C21" s="18"/>
      <c r="D21" s="18"/>
      <c r="E21" s="18"/>
      <c r="F21" s="18"/>
      <c r="G21" s="19">
        <f t="shared" si="0"/>
        <v>464.36</v>
      </c>
      <c r="H21" s="18"/>
      <c r="I21" s="22" t="s">
        <v>11</v>
      </c>
    </row>
    <row r="22" ht="14.25" spans="1:10">
      <c r="A22" s="16">
        <v>43484</v>
      </c>
      <c r="B22" s="78">
        <v>0.22</v>
      </c>
      <c r="C22" s="63"/>
      <c r="D22" s="63"/>
      <c r="E22" s="63"/>
      <c r="F22" s="63"/>
      <c r="G22" s="19">
        <f t="shared" si="0"/>
        <v>464.58</v>
      </c>
      <c r="H22" s="63"/>
      <c r="I22" s="22" t="s">
        <v>11</v>
      </c>
      <c r="J22" s="62"/>
    </row>
    <row r="23" ht="14.25" spans="1:9">
      <c r="A23" s="16">
        <v>43485</v>
      </c>
      <c r="B23" s="78">
        <v>0.21</v>
      </c>
      <c r="C23" s="63"/>
      <c r="D23" s="63"/>
      <c r="E23" s="63"/>
      <c r="F23" s="63"/>
      <c r="G23" s="19">
        <f t="shared" si="0"/>
        <v>464.79</v>
      </c>
      <c r="H23" s="63"/>
      <c r="I23" s="22" t="s">
        <v>11</v>
      </c>
    </row>
    <row r="24" ht="14.25" spans="1:9">
      <c r="A24" s="16">
        <v>43486</v>
      </c>
      <c r="B24" s="78">
        <v>0.23</v>
      </c>
      <c r="C24" s="63"/>
      <c r="D24" s="63"/>
      <c r="E24" s="63"/>
      <c r="F24" s="63"/>
      <c r="G24" s="19">
        <f t="shared" si="0"/>
        <v>465.02</v>
      </c>
      <c r="H24" s="63"/>
      <c r="I24" s="22" t="s">
        <v>11</v>
      </c>
    </row>
    <row r="25" ht="14.25" spans="1:9">
      <c r="A25" s="16">
        <v>43487</v>
      </c>
      <c r="B25" s="78">
        <v>0.32</v>
      </c>
      <c r="C25" s="63"/>
      <c r="D25" s="63"/>
      <c r="E25" s="63"/>
      <c r="F25" s="63"/>
      <c r="G25" s="19">
        <f t="shared" si="0"/>
        <v>465.34</v>
      </c>
      <c r="H25" s="63"/>
      <c r="I25" s="22" t="s">
        <v>11</v>
      </c>
    </row>
    <row r="26" ht="14.25" spans="1:9">
      <c r="A26" s="16">
        <v>43488</v>
      </c>
      <c r="B26" s="78">
        <v>0.21</v>
      </c>
      <c r="C26" s="63"/>
      <c r="D26" s="63"/>
      <c r="E26" s="63"/>
      <c r="F26" s="63"/>
      <c r="G26" s="19">
        <f t="shared" si="0"/>
        <v>465.55</v>
      </c>
      <c r="H26" s="63"/>
      <c r="I26" s="22" t="s">
        <v>11</v>
      </c>
    </row>
    <row r="27" ht="14.25" spans="1:9">
      <c r="A27" s="16">
        <v>43489</v>
      </c>
      <c r="B27" s="78">
        <v>0.2</v>
      </c>
      <c r="C27" s="63"/>
      <c r="D27" s="63"/>
      <c r="E27" s="63"/>
      <c r="F27" s="63"/>
      <c r="G27" s="19">
        <f t="shared" si="0"/>
        <v>465.75</v>
      </c>
      <c r="H27" s="63"/>
      <c r="I27" s="22" t="s">
        <v>11</v>
      </c>
    </row>
    <row r="28" ht="14.25" spans="1:9">
      <c r="A28" s="16">
        <v>43490</v>
      </c>
      <c r="B28" s="78">
        <v>1.44</v>
      </c>
      <c r="C28" s="63"/>
      <c r="D28" s="63"/>
      <c r="E28" s="63"/>
      <c r="F28" s="63"/>
      <c r="G28" s="19">
        <f t="shared" si="0"/>
        <v>467.19</v>
      </c>
      <c r="H28" s="63"/>
      <c r="I28" s="22" t="s">
        <v>11</v>
      </c>
    </row>
    <row r="29" ht="14.25" spans="1:9">
      <c r="A29" s="16">
        <v>43491</v>
      </c>
      <c r="B29" s="78">
        <v>0.22</v>
      </c>
      <c r="C29" s="63"/>
      <c r="D29" s="63"/>
      <c r="E29" s="63"/>
      <c r="F29" s="63"/>
      <c r="G29" s="19">
        <f t="shared" si="0"/>
        <v>467.41</v>
      </c>
      <c r="H29" s="63"/>
      <c r="I29" s="22" t="s">
        <v>11</v>
      </c>
    </row>
    <row r="30" ht="14.25" spans="1:9">
      <c r="A30" s="16">
        <v>43492</v>
      </c>
      <c r="B30" s="78">
        <v>0.21</v>
      </c>
      <c r="C30" s="63"/>
      <c r="D30" s="63"/>
      <c r="E30" s="63"/>
      <c r="F30" s="63"/>
      <c r="G30" s="19">
        <f t="shared" si="0"/>
        <v>467.62</v>
      </c>
      <c r="H30" s="63"/>
      <c r="I30" s="22" t="s">
        <v>11</v>
      </c>
    </row>
    <row r="31" ht="14.25" spans="1:9">
      <c r="A31" s="16">
        <v>43493</v>
      </c>
      <c r="B31" s="78">
        <v>0.33</v>
      </c>
      <c r="C31" s="63"/>
      <c r="D31" s="63"/>
      <c r="E31" s="63"/>
      <c r="F31" s="63"/>
      <c r="G31" s="19">
        <f t="shared" si="0"/>
        <v>467.95</v>
      </c>
      <c r="H31" s="63"/>
      <c r="I31" s="22" t="s">
        <v>11</v>
      </c>
    </row>
    <row r="32" ht="14.25" spans="1:9">
      <c r="A32" s="16">
        <v>43494</v>
      </c>
      <c r="B32" s="78">
        <v>0.21</v>
      </c>
      <c r="C32" s="63"/>
      <c r="D32" s="63"/>
      <c r="E32" s="63"/>
      <c r="F32" s="63"/>
      <c r="G32" s="19">
        <f t="shared" si="0"/>
        <v>468.16</v>
      </c>
      <c r="H32" s="63"/>
      <c r="I32" s="22" t="s">
        <v>11</v>
      </c>
    </row>
    <row r="33" ht="14.25" spans="1:9">
      <c r="A33" s="16">
        <v>43495</v>
      </c>
      <c r="B33" s="78">
        <v>0.2</v>
      </c>
      <c r="C33" s="63"/>
      <c r="D33" s="63"/>
      <c r="E33" s="63"/>
      <c r="F33" s="63"/>
      <c r="G33" s="19">
        <f t="shared" si="0"/>
        <v>468.36</v>
      </c>
      <c r="H33" s="63"/>
      <c r="I33" s="22" t="s">
        <v>11</v>
      </c>
    </row>
    <row r="34" ht="14.25" spans="1:9">
      <c r="A34" s="16">
        <v>43496</v>
      </c>
      <c r="B34" s="78">
        <v>1.45</v>
      </c>
      <c r="C34" s="63"/>
      <c r="D34" s="63"/>
      <c r="E34" s="63"/>
      <c r="F34" s="63"/>
      <c r="G34" s="19">
        <f t="shared" si="0"/>
        <v>469.81</v>
      </c>
      <c r="H34" s="63"/>
      <c r="I34" s="22" t="s">
        <v>11</v>
      </c>
    </row>
    <row r="35" ht="15.75" spans="1:10">
      <c r="A35" s="79" t="s">
        <v>12</v>
      </c>
      <c r="B35" s="78">
        <f>SUM(B4:B34)</f>
        <v>15.63</v>
      </c>
      <c r="C35" s="63"/>
      <c r="D35" s="63"/>
      <c r="E35" s="63"/>
      <c r="F35" s="63"/>
      <c r="G35" s="85">
        <f>G34</f>
        <v>469.81</v>
      </c>
      <c r="H35" s="18"/>
      <c r="I35" s="63"/>
      <c r="J35" s="3" t="s">
        <v>29</v>
      </c>
    </row>
    <row r="36" ht="15.75" spans="1:9">
      <c r="A36" s="16">
        <v>43497</v>
      </c>
      <c r="B36" s="17">
        <v>0.21</v>
      </c>
      <c r="C36" s="18"/>
      <c r="D36" s="18"/>
      <c r="E36" s="18"/>
      <c r="F36" s="18"/>
      <c r="G36" s="19">
        <f>G35+B36</f>
        <v>470.02</v>
      </c>
      <c r="H36" s="18"/>
      <c r="I36" s="22" t="s">
        <v>11</v>
      </c>
    </row>
    <row r="37" ht="15.75" spans="1:9">
      <c r="A37" s="16">
        <v>43498</v>
      </c>
      <c r="B37" s="17">
        <v>0.2</v>
      </c>
      <c r="C37" s="18"/>
      <c r="D37" s="18"/>
      <c r="E37" s="18"/>
      <c r="F37" s="18"/>
      <c r="G37" s="19">
        <f>B37+G36</f>
        <v>470.22</v>
      </c>
      <c r="H37" s="18"/>
      <c r="I37" s="22" t="s">
        <v>11</v>
      </c>
    </row>
    <row r="38" ht="15.75" spans="1:9">
      <c r="A38" s="16">
        <v>43499</v>
      </c>
      <c r="B38" s="17">
        <v>0.22</v>
      </c>
      <c r="C38" s="18"/>
      <c r="D38" s="18"/>
      <c r="E38" s="18"/>
      <c r="F38" s="18"/>
      <c r="G38" s="19">
        <f t="shared" ref="G38:G63" si="1">B38+G37</f>
        <v>470.44</v>
      </c>
      <c r="H38" s="18"/>
      <c r="I38" s="22" t="s">
        <v>11</v>
      </c>
    </row>
    <row r="39" ht="15.75" spans="1:9">
      <c r="A39" s="16">
        <v>43500</v>
      </c>
      <c r="B39" s="17">
        <v>0.33</v>
      </c>
      <c r="C39" s="18"/>
      <c r="D39" s="18"/>
      <c r="E39" s="18"/>
      <c r="F39" s="18"/>
      <c r="G39" s="19">
        <f t="shared" si="1"/>
        <v>470.77</v>
      </c>
      <c r="H39" s="18"/>
      <c r="I39" s="22" t="s">
        <v>11</v>
      </c>
    </row>
    <row r="40" ht="15.75" spans="1:9">
      <c r="A40" s="16">
        <v>43501</v>
      </c>
      <c r="B40" s="17">
        <v>0.21</v>
      </c>
      <c r="C40" s="18"/>
      <c r="D40" s="18"/>
      <c r="E40" s="18"/>
      <c r="F40" s="18"/>
      <c r="G40" s="19">
        <f t="shared" si="1"/>
        <v>470.98</v>
      </c>
      <c r="H40" s="18"/>
      <c r="I40" s="22" t="s">
        <v>11</v>
      </c>
    </row>
    <row r="41" ht="15.75" spans="1:9">
      <c r="A41" s="16">
        <v>43502</v>
      </c>
      <c r="B41" s="17">
        <v>1.4</v>
      </c>
      <c r="C41" s="18"/>
      <c r="D41" s="18"/>
      <c r="E41" s="18"/>
      <c r="F41" s="18"/>
      <c r="G41" s="19">
        <f t="shared" si="1"/>
        <v>472.38</v>
      </c>
      <c r="H41" s="18"/>
      <c r="I41" s="22" t="s">
        <v>11</v>
      </c>
    </row>
    <row r="42" ht="15.75" spans="1:9">
      <c r="A42" s="16">
        <v>43503</v>
      </c>
      <c r="B42" s="17">
        <v>0.22</v>
      </c>
      <c r="C42" s="18"/>
      <c r="D42" s="18"/>
      <c r="E42" s="18"/>
      <c r="F42" s="18"/>
      <c r="G42" s="19">
        <f t="shared" si="1"/>
        <v>472.6</v>
      </c>
      <c r="H42" s="18"/>
      <c r="I42" s="22" t="s">
        <v>11</v>
      </c>
    </row>
    <row r="43" ht="15.75" spans="1:9">
      <c r="A43" s="16">
        <v>43504</v>
      </c>
      <c r="B43" s="17">
        <v>0.22</v>
      </c>
      <c r="C43" s="18"/>
      <c r="D43" s="18"/>
      <c r="E43" s="18"/>
      <c r="F43" s="18"/>
      <c r="G43" s="19">
        <f t="shared" si="1"/>
        <v>472.82</v>
      </c>
      <c r="H43" s="18"/>
      <c r="I43" s="22" t="s">
        <v>11</v>
      </c>
    </row>
    <row r="44" ht="15.75" spans="1:9">
      <c r="A44" s="16">
        <v>43505</v>
      </c>
      <c r="B44" s="17">
        <v>0.21</v>
      </c>
      <c r="C44" s="18"/>
      <c r="D44" s="18"/>
      <c r="E44" s="18"/>
      <c r="F44" s="18"/>
      <c r="G44" s="19">
        <f t="shared" si="1"/>
        <v>473.03</v>
      </c>
      <c r="H44" s="18"/>
      <c r="I44" s="22" t="s">
        <v>11</v>
      </c>
    </row>
    <row r="45" ht="15.75" spans="1:9">
      <c r="A45" s="16">
        <v>43506</v>
      </c>
      <c r="B45" s="17">
        <v>0.21</v>
      </c>
      <c r="C45" s="18"/>
      <c r="D45" s="18"/>
      <c r="E45" s="18"/>
      <c r="F45" s="18"/>
      <c r="G45" s="19">
        <f t="shared" si="1"/>
        <v>473.24</v>
      </c>
      <c r="H45" s="18"/>
      <c r="I45" s="22" t="s">
        <v>11</v>
      </c>
    </row>
    <row r="46" ht="15.75" spans="1:9">
      <c r="A46" s="58">
        <v>43507</v>
      </c>
      <c r="B46" s="17">
        <v>0.34</v>
      </c>
      <c r="C46" s="18"/>
      <c r="D46" s="18"/>
      <c r="E46" s="18"/>
      <c r="F46" s="18"/>
      <c r="G46" s="19">
        <f t="shared" si="1"/>
        <v>473.58</v>
      </c>
      <c r="H46" s="18"/>
      <c r="I46" s="22" t="s">
        <v>11</v>
      </c>
    </row>
    <row r="47" ht="15.75" spans="1:9">
      <c r="A47" s="16">
        <v>43508</v>
      </c>
      <c r="B47" s="17">
        <v>1.46</v>
      </c>
      <c r="C47" s="18"/>
      <c r="D47" s="18"/>
      <c r="E47" s="18"/>
      <c r="F47" s="18"/>
      <c r="G47" s="19">
        <f t="shared" si="1"/>
        <v>475.04</v>
      </c>
      <c r="H47" s="18"/>
      <c r="I47" s="22" t="s">
        <v>11</v>
      </c>
    </row>
    <row r="48" ht="15.75" spans="1:9">
      <c r="A48" s="16">
        <v>43509</v>
      </c>
      <c r="B48" s="17">
        <v>0.26</v>
      </c>
      <c r="C48" s="18"/>
      <c r="D48" s="18"/>
      <c r="E48" s="18"/>
      <c r="F48" s="18"/>
      <c r="G48" s="19">
        <f t="shared" si="1"/>
        <v>475.3</v>
      </c>
      <c r="H48" s="18"/>
      <c r="I48" s="22" t="s">
        <v>11</v>
      </c>
    </row>
    <row r="49" ht="15.75" spans="1:9">
      <c r="A49" s="16">
        <v>43510</v>
      </c>
      <c r="B49" s="17">
        <v>1.42</v>
      </c>
      <c r="C49" s="18"/>
      <c r="D49" s="18"/>
      <c r="E49" s="18"/>
      <c r="F49" s="18"/>
      <c r="G49" s="19">
        <f t="shared" si="1"/>
        <v>476.72</v>
      </c>
      <c r="H49" s="18"/>
      <c r="I49" s="22" t="s">
        <v>11</v>
      </c>
    </row>
    <row r="50" ht="15.75" spans="1:9">
      <c r="A50" s="16">
        <v>43511</v>
      </c>
      <c r="B50" s="17">
        <v>0.21</v>
      </c>
      <c r="C50" s="18"/>
      <c r="D50" s="18"/>
      <c r="E50" s="18"/>
      <c r="F50" s="18"/>
      <c r="G50" s="19">
        <f t="shared" si="1"/>
        <v>476.93</v>
      </c>
      <c r="H50" s="18"/>
      <c r="I50" s="22" t="s">
        <v>11</v>
      </c>
    </row>
    <row r="51" ht="15.75" spans="1:9">
      <c r="A51" s="16">
        <v>43512</v>
      </c>
      <c r="B51" s="17">
        <v>0.2</v>
      </c>
      <c r="C51" s="18"/>
      <c r="D51" s="18"/>
      <c r="E51" s="18"/>
      <c r="F51" s="18"/>
      <c r="G51" s="19">
        <f t="shared" si="1"/>
        <v>477.13</v>
      </c>
      <c r="H51" s="18"/>
      <c r="I51" s="22" t="s">
        <v>11</v>
      </c>
    </row>
    <row r="52" ht="15.75" spans="1:9">
      <c r="A52" s="16">
        <v>43513</v>
      </c>
      <c r="B52" s="17">
        <v>0.21</v>
      </c>
      <c r="C52" s="18"/>
      <c r="D52" s="18"/>
      <c r="E52" s="18"/>
      <c r="F52" s="18"/>
      <c r="G52" s="19">
        <f t="shared" si="1"/>
        <v>477.34</v>
      </c>
      <c r="H52" s="18"/>
      <c r="I52" s="22" t="s">
        <v>11</v>
      </c>
    </row>
    <row r="53" ht="15.75" spans="1:9">
      <c r="A53" s="16">
        <v>43514</v>
      </c>
      <c r="B53" s="17">
        <v>0.2</v>
      </c>
      <c r="C53" s="18"/>
      <c r="D53" s="18"/>
      <c r="E53" s="18"/>
      <c r="F53" s="18"/>
      <c r="G53" s="19">
        <f t="shared" si="1"/>
        <v>477.54</v>
      </c>
      <c r="H53" s="18"/>
      <c r="I53" s="22" t="s">
        <v>11</v>
      </c>
    </row>
    <row r="54" ht="14.25" spans="1:9">
      <c r="A54" s="16">
        <v>43515</v>
      </c>
      <c r="B54" s="78">
        <v>0.38</v>
      </c>
      <c r="C54" s="63"/>
      <c r="D54" s="63"/>
      <c r="E54" s="63"/>
      <c r="F54" s="63"/>
      <c r="G54" s="19">
        <f t="shared" si="1"/>
        <v>477.92</v>
      </c>
      <c r="H54" s="63"/>
      <c r="I54" s="22" t="s">
        <v>11</v>
      </c>
    </row>
    <row r="55" ht="14.25" spans="1:9">
      <c r="A55" s="16">
        <v>43516</v>
      </c>
      <c r="B55" s="78">
        <v>0.21</v>
      </c>
      <c r="C55" s="63"/>
      <c r="D55" s="63"/>
      <c r="E55" s="63"/>
      <c r="F55" s="63"/>
      <c r="G55" s="19">
        <f t="shared" si="1"/>
        <v>478.13</v>
      </c>
      <c r="H55" s="63"/>
      <c r="I55" s="22" t="s">
        <v>11</v>
      </c>
    </row>
    <row r="56" ht="14.25" spans="1:9">
      <c r="A56" s="16">
        <v>43517</v>
      </c>
      <c r="B56" s="78">
        <v>1.56</v>
      </c>
      <c r="C56" s="63"/>
      <c r="D56" s="63"/>
      <c r="E56" s="63"/>
      <c r="F56" s="63"/>
      <c r="G56" s="19">
        <f t="shared" si="1"/>
        <v>479.69</v>
      </c>
      <c r="H56" s="63"/>
      <c r="I56" s="22" t="s">
        <v>11</v>
      </c>
    </row>
    <row r="57" ht="14.25" spans="1:9">
      <c r="A57" s="16">
        <v>43518</v>
      </c>
      <c r="B57" s="78">
        <v>0.23</v>
      </c>
      <c r="C57" s="63"/>
      <c r="D57" s="63"/>
      <c r="E57" s="63"/>
      <c r="F57" s="63"/>
      <c r="G57" s="19">
        <f t="shared" si="1"/>
        <v>479.92</v>
      </c>
      <c r="H57" s="63"/>
      <c r="I57" s="22" t="s">
        <v>11</v>
      </c>
    </row>
    <row r="58" ht="14.25" spans="1:9">
      <c r="A58" s="16">
        <v>43519</v>
      </c>
      <c r="B58" s="78">
        <v>0.21</v>
      </c>
      <c r="C58" s="63"/>
      <c r="D58" s="63"/>
      <c r="E58" s="63"/>
      <c r="F58" s="63"/>
      <c r="G58" s="19">
        <f t="shared" si="1"/>
        <v>480.13</v>
      </c>
      <c r="H58" s="63"/>
      <c r="I58" s="22" t="s">
        <v>11</v>
      </c>
    </row>
    <row r="59" ht="14.25" spans="1:9">
      <c r="A59" s="16">
        <v>43520</v>
      </c>
      <c r="B59" s="78">
        <v>0.2</v>
      </c>
      <c r="C59" s="63"/>
      <c r="D59" s="63"/>
      <c r="E59" s="63"/>
      <c r="F59" s="63"/>
      <c r="G59" s="19">
        <f t="shared" si="1"/>
        <v>480.33</v>
      </c>
      <c r="H59" s="63"/>
      <c r="I59" s="22" t="s">
        <v>11</v>
      </c>
    </row>
    <row r="60" ht="14.25" spans="1:9">
      <c r="A60" s="16">
        <v>43521</v>
      </c>
      <c r="B60" s="78">
        <v>0.41</v>
      </c>
      <c r="C60" s="63"/>
      <c r="D60" s="63"/>
      <c r="E60" s="63"/>
      <c r="F60" s="63"/>
      <c r="G60" s="19">
        <f t="shared" si="1"/>
        <v>480.74</v>
      </c>
      <c r="H60" s="63"/>
      <c r="I60" s="22" t="s">
        <v>11</v>
      </c>
    </row>
    <row r="61" ht="14.25" spans="1:9">
      <c r="A61" s="16">
        <v>43522</v>
      </c>
      <c r="B61" s="78">
        <v>0.2</v>
      </c>
      <c r="C61" s="63"/>
      <c r="D61" s="63"/>
      <c r="E61" s="63"/>
      <c r="F61" s="63"/>
      <c r="G61" s="19">
        <f t="shared" si="1"/>
        <v>480.94</v>
      </c>
      <c r="H61" s="63"/>
      <c r="I61" s="22" t="s">
        <v>11</v>
      </c>
    </row>
    <row r="62" ht="14.25" spans="1:9">
      <c r="A62" s="16">
        <v>43523</v>
      </c>
      <c r="B62" s="78">
        <v>0.2</v>
      </c>
      <c r="C62" s="63"/>
      <c r="D62" s="63"/>
      <c r="E62" s="63"/>
      <c r="F62" s="63"/>
      <c r="G62" s="19">
        <f t="shared" si="1"/>
        <v>481.14</v>
      </c>
      <c r="H62" s="63"/>
      <c r="I62" s="22" t="s">
        <v>11</v>
      </c>
    </row>
    <row r="63" ht="14.25" spans="1:9">
      <c r="A63" s="16">
        <v>43524</v>
      </c>
      <c r="B63" s="78">
        <v>1.41</v>
      </c>
      <c r="C63" s="63"/>
      <c r="D63" s="63"/>
      <c r="E63" s="63"/>
      <c r="F63" s="63"/>
      <c r="G63" s="19">
        <f t="shared" si="1"/>
        <v>482.55</v>
      </c>
      <c r="H63" s="63"/>
      <c r="I63" s="22" t="s">
        <v>11</v>
      </c>
    </row>
    <row r="64" ht="15.75" spans="1:9">
      <c r="A64" s="79" t="s">
        <v>12</v>
      </c>
      <c r="B64" s="78">
        <f>SUM(B36:B63)</f>
        <v>12.74</v>
      </c>
      <c r="C64" s="63"/>
      <c r="D64" s="63"/>
      <c r="E64" s="63"/>
      <c r="F64" s="63"/>
      <c r="G64" s="80">
        <f>G63</f>
        <v>482.55</v>
      </c>
      <c r="H64" s="18"/>
      <c r="I64" s="63"/>
    </row>
    <row r="65" ht="15.75" spans="1:9">
      <c r="A65" s="16">
        <v>43525</v>
      </c>
      <c r="B65" s="83">
        <v>0.21</v>
      </c>
      <c r="C65" s="18"/>
      <c r="D65" s="18"/>
      <c r="E65" s="18"/>
      <c r="F65" s="18"/>
      <c r="G65" s="19">
        <f>B65+G64</f>
        <v>482.76</v>
      </c>
      <c r="H65" s="18"/>
      <c r="I65" s="22" t="s">
        <v>11</v>
      </c>
    </row>
    <row r="66" ht="15.75" spans="1:9">
      <c r="A66" s="16">
        <v>43526</v>
      </c>
      <c r="B66" s="83">
        <v>0.2</v>
      </c>
      <c r="C66" s="18"/>
      <c r="D66" s="18"/>
      <c r="E66" s="18"/>
      <c r="F66" s="18"/>
      <c r="G66" s="19">
        <f>B66+G65</f>
        <v>482.96</v>
      </c>
      <c r="H66" s="18"/>
      <c r="I66" s="22" t="s">
        <v>11</v>
      </c>
    </row>
    <row r="67" ht="15.75" spans="1:9">
      <c r="A67" s="16">
        <v>43527</v>
      </c>
      <c r="B67" s="83">
        <v>0.23</v>
      </c>
      <c r="C67" s="18"/>
      <c r="D67" s="18"/>
      <c r="E67" s="18"/>
      <c r="F67" s="18"/>
      <c r="G67" s="19">
        <f t="shared" ref="G67:G95" si="2">B67+G66</f>
        <v>483.19</v>
      </c>
      <c r="H67" s="18"/>
      <c r="I67" s="22" t="s">
        <v>11</v>
      </c>
    </row>
    <row r="68" ht="15.75" spans="1:9">
      <c r="A68" s="16">
        <v>43528</v>
      </c>
      <c r="B68" s="83">
        <v>0.5</v>
      </c>
      <c r="C68" s="18"/>
      <c r="D68" s="18"/>
      <c r="E68" s="18"/>
      <c r="F68" s="18"/>
      <c r="G68" s="19">
        <f t="shared" si="2"/>
        <v>483.69</v>
      </c>
      <c r="H68" s="18"/>
      <c r="I68" s="22" t="s">
        <v>11</v>
      </c>
    </row>
    <row r="69" ht="15.75" spans="1:9">
      <c r="A69" s="16">
        <v>43529</v>
      </c>
      <c r="B69" s="83">
        <f>0.2+0.7</f>
        <v>0.9</v>
      </c>
      <c r="C69" s="18"/>
      <c r="D69" s="18"/>
      <c r="E69" s="18"/>
      <c r="F69" s="18"/>
      <c r="G69" s="19">
        <f t="shared" si="2"/>
        <v>484.59</v>
      </c>
      <c r="H69" s="18"/>
      <c r="I69" s="22" t="s">
        <v>11</v>
      </c>
    </row>
    <row r="70" ht="15.75" spans="1:9">
      <c r="A70" s="16">
        <v>43530</v>
      </c>
      <c r="B70" s="44">
        <v>0.21</v>
      </c>
      <c r="C70" s="18"/>
      <c r="D70" s="18"/>
      <c r="E70" s="18"/>
      <c r="F70" s="18"/>
      <c r="G70" s="19">
        <f t="shared" si="2"/>
        <v>484.8</v>
      </c>
      <c r="H70" s="18"/>
      <c r="I70" s="22" t="s">
        <v>11</v>
      </c>
    </row>
    <row r="71" ht="15.75" spans="1:9">
      <c r="A71" s="16">
        <v>43531</v>
      </c>
      <c r="B71" s="44">
        <v>1.43</v>
      </c>
      <c r="C71" s="18"/>
      <c r="D71" s="18"/>
      <c r="E71" s="18"/>
      <c r="F71" s="18"/>
      <c r="G71" s="19">
        <f t="shared" si="2"/>
        <v>486.23</v>
      </c>
      <c r="H71" s="18"/>
      <c r="I71" s="22" t="s">
        <v>11</v>
      </c>
    </row>
    <row r="72" ht="15.75" spans="1:9">
      <c r="A72" s="16">
        <v>43532</v>
      </c>
      <c r="B72" s="83">
        <v>0.22</v>
      </c>
      <c r="C72" s="18"/>
      <c r="D72" s="18"/>
      <c r="E72" s="18"/>
      <c r="F72" s="18"/>
      <c r="G72" s="19">
        <f t="shared" si="2"/>
        <v>486.45</v>
      </c>
      <c r="H72" s="18"/>
      <c r="I72" s="22" t="s">
        <v>11</v>
      </c>
    </row>
    <row r="73" ht="15.75" spans="1:9">
      <c r="A73" s="16">
        <v>43533</v>
      </c>
      <c r="B73" s="83">
        <v>0.21</v>
      </c>
      <c r="C73" s="18"/>
      <c r="D73" s="18"/>
      <c r="E73" s="18"/>
      <c r="F73" s="18"/>
      <c r="G73" s="19">
        <f t="shared" si="2"/>
        <v>486.66</v>
      </c>
      <c r="H73" s="18"/>
      <c r="I73" s="22" t="s">
        <v>11</v>
      </c>
    </row>
    <row r="74" ht="15.75" spans="1:9">
      <c r="A74" s="16">
        <v>43534</v>
      </c>
      <c r="B74" s="83">
        <v>0.21</v>
      </c>
      <c r="C74" s="18"/>
      <c r="D74" s="18"/>
      <c r="E74" s="18"/>
      <c r="F74" s="18"/>
      <c r="G74" s="19">
        <f t="shared" si="2"/>
        <v>486.869999999999</v>
      </c>
      <c r="H74" s="18"/>
      <c r="I74" s="22" t="s">
        <v>11</v>
      </c>
    </row>
    <row r="75" ht="15.75" spans="1:9">
      <c r="A75" s="16">
        <v>43535</v>
      </c>
      <c r="B75" s="83">
        <v>0.21</v>
      </c>
      <c r="C75" s="18"/>
      <c r="D75" s="18"/>
      <c r="E75" s="18"/>
      <c r="F75" s="18"/>
      <c r="G75" s="19">
        <f t="shared" si="2"/>
        <v>487.079999999999</v>
      </c>
      <c r="H75" s="18"/>
      <c r="I75" s="22" t="s">
        <v>11</v>
      </c>
    </row>
    <row r="76" ht="15.75" spans="1:9">
      <c r="A76" s="16">
        <v>43536</v>
      </c>
      <c r="B76" s="83">
        <v>0.36</v>
      </c>
      <c r="C76" s="18"/>
      <c r="D76" s="18"/>
      <c r="E76" s="18"/>
      <c r="F76" s="18"/>
      <c r="G76" s="19">
        <f t="shared" si="2"/>
        <v>487.439999999999</v>
      </c>
      <c r="H76" s="18"/>
      <c r="I76" s="22" t="s">
        <v>11</v>
      </c>
    </row>
    <row r="77" ht="15.75" spans="1:9">
      <c r="A77" s="16">
        <v>43537</v>
      </c>
      <c r="B77" s="83">
        <v>1.47</v>
      </c>
      <c r="C77" s="18"/>
      <c r="D77" s="18"/>
      <c r="E77" s="18"/>
      <c r="F77" s="18"/>
      <c r="G77" s="19">
        <f t="shared" si="2"/>
        <v>488.91</v>
      </c>
      <c r="H77" s="18"/>
      <c r="I77" s="22" t="s">
        <v>11</v>
      </c>
    </row>
    <row r="78" ht="15.75" spans="1:9">
      <c r="A78" s="16">
        <v>43538</v>
      </c>
      <c r="B78" s="83">
        <v>1.41</v>
      </c>
      <c r="C78" s="18"/>
      <c r="D78" s="18"/>
      <c r="E78" s="18"/>
      <c r="F78" s="18"/>
      <c r="G78" s="19">
        <f t="shared" si="2"/>
        <v>490.32</v>
      </c>
      <c r="H78" s="18"/>
      <c r="I78" s="22" t="s">
        <v>11</v>
      </c>
    </row>
    <row r="79" ht="15.75" spans="1:9">
      <c r="A79" s="16">
        <v>43539</v>
      </c>
      <c r="B79" s="44">
        <v>0.22</v>
      </c>
      <c r="C79" s="18"/>
      <c r="D79" s="18"/>
      <c r="E79" s="18"/>
      <c r="F79" s="18"/>
      <c r="G79" s="19">
        <f t="shared" si="2"/>
        <v>490.54</v>
      </c>
      <c r="H79" s="18"/>
      <c r="I79" s="22" t="s">
        <v>11</v>
      </c>
    </row>
    <row r="80" ht="15.75" spans="1:9">
      <c r="A80" s="16">
        <v>43540</v>
      </c>
      <c r="B80" s="44">
        <v>0.23</v>
      </c>
      <c r="C80" s="18"/>
      <c r="D80" s="18"/>
      <c r="E80" s="18"/>
      <c r="F80" s="18"/>
      <c r="G80" s="19">
        <f t="shared" si="2"/>
        <v>490.77</v>
      </c>
      <c r="H80" s="18"/>
      <c r="I80" s="22" t="s">
        <v>11</v>
      </c>
    </row>
    <row r="81" ht="15.75" spans="1:9">
      <c r="A81" s="16">
        <v>43541</v>
      </c>
      <c r="B81" s="44">
        <v>0.22</v>
      </c>
      <c r="C81" s="18"/>
      <c r="D81" s="18"/>
      <c r="E81" s="18"/>
      <c r="F81" s="18"/>
      <c r="G81" s="19">
        <f t="shared" si="2"/>
        <v>490.99</v>
      </c>
      <c r="H81" s="18"/>
      <c r="I81" s="22" t="s">
        <v>11</v>
      </c>
    </row>
    <row r="82" ht="15.75" spans="1:9">
      <c r="A82" s="16">
        <v>43542</v>
      </c>
      <c r="B82" s="44">
        <v>0.41</v>
      </c>
      <c r="C82" s="18"/>
      <c r="D82" s="18"/>
      <c r="E82" s="18"/>
      <c r="F82" s="18"/>
      <c r="G82" s="19">
        <f t="shared" si="2"/>
        <v>491.4</v>
      </c>
      <c r="H82" s="18"/>
      <c r="I82" s="22" t="s">
        <v>11</v>
      </c>
    </row>
    <row r="83" ht="14.25" spans="1:9">
      <c r="A83" s="16">
        <v>43543</v>
      </c>
      <c r="B83" s="44">
        <v>0.21</v>
      </c>
      <c r="C83" s="63"/>
      <c r="D83" s="63"/>
      <c r="E83" s="63"/>
      <c r="F83" s="63"/>
      <c r="G83" s="19">
        <f t="shared" si="2"/>
        <v>491.61</v>
      </c>
      <c r="H83" s="63"/>
      <c r="I83" s="22" t="s">
        <v>11</v>
      </c>
    </row>
    <row r="84" ht="14.25" spans="1:9">
      <c r="A84" s="16">
        <v>43544</v>
      </c>
      <c r="B84" s="44">
        <v>0.22</v>
      </c>
      <c r="C84" s="63"/>
      <c r="D84" s="63"/>
      <c r="E84" s="63"/>
      <c r="F84" s="63"/>
      <c r="G84" s="19">
        <f t="shared" si="2"/>
        <v>491.83</v>
      </c>
      <c r="H84" s="63"/>
      <c r="I84" s="22" t="s">
        <v>11</v>
      </c>
    </row>
    <row r="85" ht="14.25" spans="1:9">
      <c r="A85" s="16">
        <v>43545</v>
      </c>
      <c r="B85" s="83">
        <v>2.13</v>
      </c>
      <c r="C85" s="63"/>
      <c r="D85" s="63"/>
      <c r="E85" s="63"/>
      <c r="F85" s="63"/>
      <c r="G85" s="19">
        <f t="shared" si="2"/>
        <v>493.96</v>
      </c>
      <c r="H85" s="63"/>
      <c r="I85" s="22" t="s">
        <v>11</v>
      </c>
    </row>
    <row r="86" ht="14.25" spans="1:9">
      <c r="A86" s="16">
        <v>43546</v>
      </c>
      <c r="B86" s="83">
        <v>0.22</v>
      </c>
      <c r="C86" s="63"/>
      <c r="D86" s="63"/>
      <c r="E86" s="63"/>
      <c r="F86" s="63"/>
      <c r="G86" s="19">
        <f t="shared" si="2"/>
        <v>494.18</v>
      </c>
      <c r="H86" s="63"/>
      <c r="I86" s="22" t="s">
        <v>11</v>
      </c>
    </row>
    <row r="87" ht="14.25" spans="1:9">
      <c r="A87" s="16">
        <v>43547</v>
      </c>
      <c r="B87" s="83">
        <v>0.23</v>
      </c>
      <c r="C87" s="63"/>
      <c r="D87" s="63"/>
      <c r="E87" s="63"/>
      <c r="F87" s="63"/>
      <c r="G87" s="19">
        <f t="shared" si="2"/>
        <v>494.41</v>
      </c>
      <c r="H87" s="63"/>
      <c r="I87" s="22" t="s">
        <v>11</v>
      </c>
    </row>
    <row r="88" ht="14.25" spans="1:9">
      <c r="A88" s="16">
        <v>43548</v>
      </c>
      <c r="B88" s="83">
        <v>0.21</v>
      </c>
      <c r="C88" s="63"/>
      <c r="D88" s="63"/>
      <c r="E88" s="63"/>
      <c r="F88" s="63"/>
      <c r="G88" s="19">
        <f t="shared" si="2"/>
        <v>494.62</v>
      </c>
      <c r="H88" s="63"/>
      <c r="I88" s="22" t="s">
        <v>11</v>
      </c>
    </row>
    <row r="89" ht="14.25" spans="1:9">
      <c r="A89" s="16">
        <v>43549</v>
      </c>
      <c r="B89" s="83">
        <v>0.43</v>
      </c>
      <c r="C89" s="63"/>
      <c r="D89" s="63"/>
      <c r="E89" s="63"/>
      <c r="F89" s="63"/>
      <c r="G89" s="19">
        <f t="shared" si="2"/>
        <v>495.05</v>
      </c>
      <c r="H89" s="63"/>
      <c r="I89" s="22" t="s">
        <v>11</v>
      </c>
    </row>
    <row r="90" ht="14.25" spans="1:9">
      <c r="A90" s="16">
        <v>43550</v>
      </c>
      <c r="B90" s="83">
        <v>0.22</v>
      </c>
      <c r="C90" s="63"/>
      <c r="D90" s="63"/>
      <c r="E90" s="63"/>
      <c r="F90" s="63"/>
      <c r="G90" s="19">
        <f t="shared" si="2"/>
        <v>495.27</v>
      </c>
      <c r="H90" s="63"/>
      <c r="I90" s="22" t="s">
        <v>11</v>
      </c>
    </row>
    <row r="91" ht="14.25" spans="1:9">
      <c r="A91" s="16">
        <v>43551</v>
      </c>
      <c r="B91" s="78">
        <v>0.23</v>
      </c>
      <c r="C91" s="63"/>
      <c r="D91" s="63"/>
      <c r="E91" s="63"/>
      <c r="F91" s="63"/>
      <c r="G91" s="19">
        <f t="shared" si="2"/>
        <v>495.5</v>
      </c>
      <c r="H91" s="63"/>
      <c r="I91" s="22" t="s">
        <v>11</v>
      </c>
    </row>
    <row r="92" ht="14.25" spans="1:9">
      <c r="A92" s="16">
        <v>43552</v>
      </c>
      <c r="B92" s="78">
        <v>1.43</v>
      </c>
      <c r="C92" s="63"/>
      <c r="D92" s="63"/>
      <c r="E92" s="63"/>
      <c r="F92" s="63"/>
      <c r="G92" s="19">
        <f t="shared" si="2"/>
        <v>496.93</v>
      </c>
      <c r="H92" s="63"/>
      <c r="I92" s="22" t="s">
        <v>11</v>
      </c>
    </row>
    <row r="93" ht="14.25" spans="1:9">
      <c r="A93" s="16">
        <v>43553</v>
      </c>
      <c r="B93" s="78">
        <v>0.21</v>
      </c>
      <c r="C93" s="63"/>
      <c r="D93" s="63"/>
      <c r="E93" s="63"/>
      <c r="F93" s="63"/>
      <c r="G93" s="19">
        <f t="shared" si="2"/>
        <v>497.14</v>
      </c>
      <c r="H93" s="63"/>
      <c r="I93" s="22" t="s">
        <v>11</v>
      </c>
    </row>
    <row r="94" ht="14.25" spans="1:9">
      <c r="A94" s="16">
        <v>43554</v>
      </c>
      <c r="B94" s="78">
        <v>0.23</v>
      </c>
      <c r="C94" s="63"/>
      <c r="D94" s="63"/>
      <c r="E94" s="63"/>
      <c r="F94" s="63"/>
      <c r="G94" s="19">
        <f t="shared" si="2"/>
        <v>497.37</v>
      </c>
      <c r="H94" s="63"/>
      <c r="I94" s="22" t="s">
        <v>11</v>
      </c>
    </row>
    <row r="95" ht="14.25" spans="1:9">
      <c r="A95" s="16">
        <v>43555</v>
      </c>
      <c r="B95" s="78">
        <v>0.22</v>
      </c>
      <c r="C95" s="63"/>
      <c r="D95" s="63"/>
      <c r="E95" s="63"/>
      <c r="F95" s="63"/>
      <c r="G95" s="19">
        <f t="shared" si="2"/>
        <v>497.59</v>
      </c>
      <c r="H95" s="63"/>
      <c r="I95" s="22" t="s">
        <v>11</v>
      </c>
    </row>
    <row r="96" ht="15.75" spans="1:9">
      <c r="A96" s="79" t="s">
        <v>12</v>
      </c>
      <c r="B96" s="78">
        <f>SUM(B65:B95)</f>
        <v>15.04</v>
      </c>
      <c r="C96" s="63"/>
      <c r="D96" s="63"/>
      <c r="E96" s="63"/>
      <c r="F96" s="63"/>
      <c r="G96" s="80">
        <f>G95</f>
        <v>497.59</v>
      </c>
      <c r="H96" s="18"/>
      <c r="I96" s="63"/>
    </row>
    <row r="97" ht="15.75" spans="1:9">
      <c r="A97" s="16">
        <v>43556</v>
      </c>
      <c r="B97" s="44">
        <v>0.43</v>
      </c>
      <c r="C97" s="18"/>
      <c r="D97" s="18"/>
      <c r="E97" s="18"/>
      <c r="F97" s="18"/>
      <c r="G97" s="19">
        <f>B97+G96</f>
        <v>498.02</v>
      </c>
      <c r="H97" s="18"/>
      <c r="I97" s="22" t="s">
        <v>11</v>
      </c>
    </row>
    <row r="98" ht="15.75" spans="1:9">
      <c r="A98" s="16">
        <v>43557</v>
      </c>
      <c r="B98" s="44">
        <v>0.24</v>
      </c>
      <c r="C98" s="18"/>
      <c r="D98" s="18"/>
      <c r="E98" s="18"/>
      <c r="F98" s="18"/>
      <c r="G98" s="19">
        <f>B98+G97</f>
        <v>498.26</v>
      </c>
      <c r="H98" s="18"/>
      <c r="I98" s="22" t="s">
        <v>11</v>
      </c>
    </row>
    <row r="99" ht="15.75" spans="1:9">
      <c r="A99" s="16">
        <v>43558</v>
      </c>
      <c r="B99" s="84">
        <v>0.21</v>
      </c>
      <c r="C99" s="18"/>
      <c r="D99" s="18"/>
      <c r="E99" s="18"/>
      <c r="F99" s="18"/>
      <c r="G99" s="19">
        <f t="shared" ref="G99:G126" si="3">B99+G98</f>
        <v>498.47</v>
      </c>
      <c r="H99" s="18"/>
      <c r="I99" s="22" t="s">
        <v>11</v>
      </c>
    </row>
    <row r="100" ht="15.75" spans="1:9">
      <c r="A100" s="16">
        <v>43559</v>
      </c>
      <c r="B100" s="84">
        <v>1.41</v>
      </c>
      <c r="C100" s="18"/>
      <c r="D100" s="18"/>
      <c r="E100" s="18"/>
      <c r="F100" s="18"/>
      <c r="G100" s="19">
        <f t="shared" si="3"/>
        <v>499.88</v>
      </c>
      <c r="H100" s="18"/>
      <c r="I100" s="22" t="s">
        <v>11</v>
      </c>
    </row>
    <row r="101" ht="15.75" spans="1:9">
      <c r="A101" s="16">
        <v>43560</v>
      </c>
      <c r="B101" s="82">
        <v>0.22</v>
      </c>
      <c r="C101" s="18"/>
      <c r="D101" s="18"/>
      <c r="E101" s="18"/>
      <c r="F101" s="18"/>
      <c r="G101" s="19">
        <f t="shared" si="3"/>
        <v>500.1</v>
      </c>
      <c r="H101" s="18"/>
      <c r="I101" s="22" t="s">
        <v>11</v>
      </c>
    </row>
    <row r="102" ht="15.75" spans="1:9">
      <c r="A102" s="16">
        <v>43561</v>
      </c>
      <c r="B102" s="82">
        <v>0.23</v>
      </c>
      <c r="C102" s="18"/>
      <c r="D102" s="18"/>
      <c r="E102" s="18"/>
      <c r="F102" s="18"/>
      <c r="G102" s="19">
        <f t="shared" si="3"/>
        <v>500.33</v>
      </c>
      <c r="H102" s="18"/>
      <c r="I102" s="22" t="s">
        <v>11</v>
      </c>
    </row>
    <row r="103" ht="15.75" spans="1:9">
      <c r="A103" s="16">
        <v>43562</v>
      </c>
      <c r="B103" s="82">
        <v>0.21</v>
      </c>
      <c r="C103" s="18"/>
      <c r="D103" s="18"/>
      <c r="E103" s="18"/>
      <c r="F103" s="18"/>
      <c r="G103" s="19">
        <f t="shared" si="3"/>
        <v>500.54</v>
      </c>
      <c r="H103" s="18"/>
      <c r="I103" s="22" t="s">
        <v>11</v>
      </c>
    </row>
    <row r="104" ht="15.75" spans="1:9">
      <c r="A104" s="16">
        <v>43563</v>
      </c>
      <c r="B104" s="84">
        <f>0.43+0.95</f>
        <v>1.38</v>
      </c>
      <c r="C104" s="18"/>
      <c r="D104" s="18"/>
      <c r="E104" s="18"/>
      <c r="F104" s="18"/>
      <c r="G104" s="19">
        <f t="shared" si="3"/>
        <v>501.92</v>
      </c>
      <c r="H104" s="18"/>
      <c r="I104" s="22" t="s">
        <v>11</v>
      </c>
    </row>
    <row r="105" ht="15.75" spans="1:9">
      <c r="A105" s="16">
        <v>43564</v>
      </c>
      <c r="B105" s="82">
        <f>0.22</f>
        <v>0.22</v>
      </c>
      <c r="C105" s="18"/>
      <c r="D105" s="18"/>
      <c r="E105" s="18"/>
      <c r="F105" s="18"/>
      <c r="G105" s="19">
        <f t="shared" si="3"/>
        <v>502.14</v>
      </c>
      <c r="H105" s="18"/>
      <c r="I105" s="22" t="s">
        <v>11</v>
      </c>
    </row>
    <row r="106" ht="15.75" spans="1:9">
      <c r="A106" s="16">
        <v>43565</v>
      </c>
      <c r="B106" s="82">
        <v>0.23</v>
      </c>
      <c r="C106" s="18"/>
      <c r="D106" s="18"/>
      <c r="E106" s="18"/>
      <c r="F106" s="18"/>
      <c r="G106" s="19">
        <f t="shared" si="3"/>
        <v>502.37</v>
      </c>
      <c r="H106" s="18"/>
      <c r="I106" s="22" t="s">
        <v>11</v>
      </c>
    </row>
    <row r="107" ht="15.75" spans="1:9">
      <c r="A107" s="16">
        <v>43566</v>
      </c>
      <c r="B107" s="84">
        <v>1.4</v>
      </c>
      <c r="C107" s="18"/>
      <c r="D107" s="18"/>
      <c r="E107" s="18"/>
      <c r="F107" s="18"/>
      <c r="G107" s="19">
        <f t="shared" si="3"/>
        <v>503.77</v>
      </c>
      <c r="H107" s="18"/>
      <c r="I107" s="22" t="s">
        <v>11</v>
      </c>
    </row>
    <row r="108" ht="15.75" spans="1:9">
      <c r="A108" s="16">
        <v>43567</v>
      </c>
      <c r="B108" s="82">
        <v>0.92</v>
      </c>
      <c r="C108" s="18"/>
      <c r="D108" s="18"/>
      <c r="E108" s="18"/>
      <c r="F108" s="18"/>
      <c r="G108" s="19">
        <f t="shared" si="3"/>
        <v>504.69</v>
      </c>
      <c r="H108" s="18"/>
      <c r="I108" s="22" t="s">
        <v>11</v>
      </c>
    </row>
    <row r="109" ht="15.75" spans="1:9">
      <c r="A109" s="16">
        <v>43568</v>
      </c>
      <c r="B109" s="84">
        <v>0.23</v>
      </c>
      <c r="C109" s="18"/>
      <c r="D109" s="18"/>
      <c r="E109" s="18"/>
      <c r="F109" s="18"/>
      <c r="G109" s="19">
        <f t="shared" si="3"/>
        <v>504.92</v>
      </c>
      <c r="H109" s="18"/>
      <c r="I109" s="22" t="s">
        <v>11</v>
      </c>
    </row>
    <row r="110" ht="15.75" spans="1:9">
      <c r="A110" s="16">
        <v>43569</v>
      </c>
      <c r="B110" s="82">
        <v>0.21</v>
      </c>
      <c r="C110" s="18"/>
      <c r="D110" s="18"/>
      <c r="E110" s="18"/>
      <c r="F110" s="18"/>
      <c r="G110" s="19">
        <f t="shared" si="3"/>
        <v>505.13</v>
      </c>
      <c r="H110" s="18"/>
      <c r="I110" s="22" t="s">
        <v>11</v>
      </c>
    </row>
    <row r="111" ht="15.75" spans="1:9">
      <c r="A111" s="16">
        <v>43570</v>
      </c>
      <c r="B111" s="83">
        <v>0.45</v>
      </c>
      <c r="C111" s="18"/>
      <c r="D111" s="18"/>
      <c r="E111" s="18"/>
      <c r="F111" s="18"/>
      <c r="G111" s="19">
        <f t="shared" si="3"/>
        <v>505.58</v>
      </c>
      <c r="H111" s="18"/>
      <c r="I111" s="22" t="s">
        <v>11</v>
      </c>
    </row>
    <row r="112" ht="15.75" spans="1:9">
      <c r="A112" s="16">
        <v>43571</v>
      </c>
      <c r="B112" s="83">
        <v>0.25</v>
      </c>
      <c r="C112" s="18"/>
      <c r="D112" s="18"/>
      <c r="E112" s="18"/>
      <c r="F112" s="18"/>
      <c r="G112" s="19">
        <f t="shared" si="3"/>
        <v>505.83</v>
      </c>
      <c r="H112" s="18"/>
      <c r="I112" s="22" t="s">
        <v>11</v>
      </c>
    </row>
    <row r="113" ht="15.75" spans="1:9">
      <c r="A113" s="16">
        <v>43572</v>
      </c>
      <c r="B113" s="83">
        <v>0.22</v>
      </c>
      <c r="C113" s="18"/>
      <c r="D113" s="18"/>
      <c r="E113" s="18"/>
      <c r="F113" s="18"/>
      <c r="G113" s="19">
        <f t="shared" si="3"/>
        <v>506.05</v>
      </c>
      <c r="H113" s="18"/>
      <c r="I113" s="22" t="s">
        <v>11</v>
      </c>
    </row>
    <row r="114" ht="15.75" spans="1:9">
      <c r="A114" s="16">
        <v>43573</v>
      </c>
      <c r="B114" s="83">
        <v>1.51</v>
      </c>
      <c r="C114" s="18"/>
      <c r="D114" s="18"/>
      <c r="E114" s="18"/>
      <c r="F114" s="18"/>
      <c r="G114" s="19">
        <f t="shared" si="3"/>
        <v>507.56</v>
      </c>
      <c r="H114" s="18"/>
      <c r="I114" s="22" t="s">
        <v>11</v>
      </c>
    </row>
    <row r="115" ht="14.25" spans="1:9">
      <c r="A115" s="16">
        <v>43574</v>
      </c>
      <c r="B115" s="83">
        <f>0.22+0.7</f>
        <v>0.92</v>
      </c>
      <c r="C115" s="63"/>
      <c r="D115" s="63"/>
      <c r="E115" s="63"/>
      <c r="F115" s="63"/>
      <c r="G115" s="19">
        <f t="shared" si="3"/>
        <v>508.48</v>
      </c>
      <c r="H115" s="63"/>
      <c r="I115" s="22" t="s">
        <v>11</v>
      </c>
    </row>
    <row r="116" ht="14.25" spans="1:9">
      <c r="A116" s="16">
        <v>43575</v>
      </c>
      <c r="B116" s="83">
        <v>0.21</v>
      </c>
      <c r="C116" s="63"/>
      <c r="D116" s="63"/>
      <c r="E116" s="63"/>
      <c r="F116" s="63"/>
      <c r="G116" s="19">
        <f t="shared" si="3"/>
        <v>508.69</v>
      </c>
      <c r="H116" s="63"/>
      <c r="I116" s="22" t="s">
        <v>11</v>
      </c>
    </row>
    <row r="117" ht="14.25" spans="1:9">
      <c r="A117" s="16">
        <v>43576</v>
      </c>
      <c r="B117" s="83">
        <v>0.21</v>
      </c>
      <c r="C117" s="63"/>
      <c r="D117" s="63"/>
      <c r="E117" s="63"/>
      <c r="F117" s="63"/>
      <c r="G117" s="19">
        <f t="shared" si="3"/>
        <v>508.9</v>
      </c>
      <c r="H117" s="63"/>
      <c r="I117" s="22" t="s">
        <v>11</v>
      </c>
    </row>
    <row r="118" ht="14.25" spans="1:9">
      <c r="A118" s="16">
        <v>43577</v>
      </c>
      <c r="B118" s="83">
        <v>0.43</v>
      </c>
      <c r="C118" s="63"/>
      <c r="D118" s="63"/>
      <c r="E118" s="63"/>
      <c r="F118" s="63"/>
      <c r="G118" s="19">
        <f t="shared" si="3"/>
        <v>509.33</v>
      </c>
      <c r="H118" s="63"/>
      <c r="I118" s="22" t="s">
        <v>11</v>
      </c>
    </row>
    <row r="119" ht="14.25" spans="1:9">
      <c r="A119" s="16">
        <v>43578</v>
      </c>
      <c r="B119" s="83">
        <v>0.22</v>
      </c>
      <c r="C119" s="63"/>
      <c r="D119" s="63"/>
      <c r="E119" s="63"/>
      <c r="F119" s="63"/>
      <c r="G119" s="19">
        <f t="shared" si="3"/>
        <v>509.55</v>
      </c>
      <c r="H119" s="63"/>
      <c r="I119" s="22" t="s">
        <v>11</v>
      </c>
    </row>
    <row r="120" ht="14.25" spans="1:9">
      <c r="A120" s="16">
        <v>43579</v>
      </c>
      <c r="B120" s="83">
        <v>0.22</v>
      </c>
      <c r="C120" s="63"/>
      <c r="D120" s="63"/>
      <c r="E120" s="63"/>
      <c r="F120" s="63"/>
      <c r="G120" s="19">
        <f t="shared" si="3"/>
        <v>509.77</v>
      </c>
      <c r="H120" s="63"/>
      <c r="I120" s="22" t="s">
        <v>11</v>
      </c>
    </row>
    <row r="121" ht="14.25" spans="1:9">
      <c r="A121" s="16">
        <v>43580</v>
      </c>
      <c r="B121" s="83">
        <v>1.46</v>
      </c>
      <c r="C121" s="63"/>
      <c r="D121" s="63"/>
      <c r="E121" s="63"/>
      <c r="F121" s="63"/>
      <c r="G121" s="19">
        <f t="shared" si="3"/>
        <v>511.23</v>
      </c>
      <c r="H121" s="63"/>
      <c r="I121" s="22" t="s">
        <v>11</v>
      </c>
    </row>
    <row r="122" ht="14.25" spans="1:9">
      <c r="A122" s="16">
        <v>43581</v>
      </c>
      <c r="B122" s="83">
        <v>0.21</v>
      </c>
      <c r="C122" s="63"/>
      <c r="D122" s="63"/>
      <c r="E122" s="63"/>
      <c r="F122" s="63"/>
      <c r="G122" s="19">
        <f t="shared" si="3"/>
        <v>511.44</v>
      </c>
      <c r="H122" s="63"/>
      <c r="I122" s="22" t="s">
        <v>11</v>
      </c>
    </row>
    <row r="123" ht="14.25" spans="1:9">
      <c r="A123" s="16">
        <v>43582</v>
      </c>
      <c r="B123" s="78">
        <v>0.22</v>
      </c>
      <c r="C123" s="63"/>
      <c r="D123" s="63"/>
      <c r="E123" s="63"/>
      <c r="F123" s="63"/>
      <c r="G123" s="19">
        <f t="shared" si="3"/>
        <v>511.66</v>
      </c>
      <c r="H123" s="63"/>
      <c r="I123" s="22" t="s">
        <v>11</v>
      </c>
    </row>
    <row r="124" ht="14.25" spans="1:9">
      <c r="A124" s="16">
        <v>43583</v>
      </c>
      <c r="B124" s="78">
        <v>0.25</v>
      </c>
      <c r="C124" s="63"/>
      <c r="D124" s="63"/>
      <c r="E124" s="63"/>
      <c r="F124" s="63"/>
      <c r="G124" s="19">
        <f t="shared" si="3"/>
        <v>511.91</v>
      </c>
      <c r="H124" s="63"/>
      <c r="I124" s="22" t="s">
        <v>11</v>
      </c>
    </row>
    <row r="125" ht="14.25" spans="1:9">
      <c r="A125" s="16">
        <v>43584</v>
      </c>
      <c r="B125" s="78">
        <v>0.23</v>
      </c>
      <c r="C125" s="63"/>
      <c r="D125" s="63"/>
      <c r="E125" s="63"/>
      <c r="F125" s="63"/>
      <c r="G125" s="19">
        <f t="shared" si="3"/>
        <v>512.14</v>
      </c>
      <c r="H125" s="63"/>
      <c r="I125" s="22" t="s">
        <v>11</v>
      </c>
    </row>
    <row r="126" ht="14.25" spans="1:9">
      <c r="A126" s="16">
        <v>43585</v>
      </c>
      <c r="B126" s="78">
        <v>0.22</v>
      </c>
      <c r="C126" s="63"/>
      <c r="D126" s="63"/>
      <c r="E126" s="63"/>
      <c r="F126" s="63"/>
      <c r="G126" s="19">
        <f t="shared" si="3"/>
        <v>512.36</v>
      </c>
      <c r="H126" s="63"/>
      <c r="I126" s="22" t="s">
        <v>11</v>
      </c>
    </row>
    <row r="127" ht="14.25" hidden="1" spans="1:9">
      <c r="A127" s="16"/>
      <c r="B127" s="78"/>
      <c r="C127" s="63"/>
      <c r="D127" s="63"/>
      <c r="E127" s="63"/>
      <c r="F127" s="63"/>
      <c r="G127" s="19"/>
      <c r="H127" s="63"/>
      <c r="I127" s="22"/>
    </row>
    <row r="128" ht="15.75" spans="1:9">
      <c r="A128" s="55" t="s">
        <v>12</v>
      </c>
      <c r="B128" s="56">
        <f>SUM(B97:B127)</f>
        <v>14.77</v>
      </c>
      <c r="C128" s="51"/>
      <c r="D128" s="51"/>
      <c r="E128" s="51"/>
      <c r="F128" s="51"/>
      <c r="G128" s="60">
        <f>G126</f>
        <v>512.36</v>
      </c>
      <c r="H128" s="18"/>
      <c r="I128" s="63"/>
    </row>
    <row r="129" ht="15.75" spans="1:9">
      <c r="A129" s="16">
        <v>43586</v>
      </c>
      <c r="B129" s="82">
        <v>0.93</v>
      </c>
      <c r="C129" s="18"/>
      <c r="D129" s="18"/>
      <c r="E129" s="18"/>
      <c r="F129" s="18"/>
      <c r="G129" s="19">
        <f>B129+G128</f>
        <v>513.29</v>
      </c>
      <c r="H129" s="18"/>
      <c r="I129" s="22" t="s">
        <v>11</v>
      </c>
    </row>
    <row r="130" ht="15.75" spans="1:9">
      <c r="A130" s="16">
        <v>43222</v>
      </c>
      <c r="B130" s="82">
        <v>1.44</v>
      </c>
      <c r="C130" s="18"/>
      <c r="D130" s="18"/>
      <c r="E130" s="18"/>
      <c r="F130" s="18"/>
      <c r="G130" s="19">
        <f>B130+G129</f>
        <v>514.73</v>
      </c>
      <c r="H130" s="18"/>
      <c r="I130" s="22" t="s">
        <v>11</v>
      </c>
    </row>
    <row r="131" ht="15.75" spans="1:9">
      <c r="A131" s="16">
        <v>43223</v>
      </c>
      <c r="B131" s="84">
        <v>0.26</v>
      </c>
      <c r="C131" s="18"/>
      <c r="D131" s="18"/>
      <c r="E131" s="18"/>
      <c r="F131" s="18"/>
      <c r="G131" s="19">
        <f t="shared" ref="G131:G159" si="4">B131+G130</f>
        <v>514.99</v>
      </c>
      <c r="H131" s="18"/>
      <c r="I131" s="22" t="s">
        <v>11</v>
      </c>
    </row>
    <row r="132" ht="15.75" spans="1:9">
      <c r="A132" s="16">
        <v>43224</v>
      </c>
      <c r="B132" s="84">
        <v>0.3</v>
      </c>
      <c r="C132" s="18"/>
      <c r="D132" s="18"/>
      <c r="E132" s="18"/>
      <c r="F132" s="18"/>
      <c r="G132" s="19">
        <f t="shared" si="4"/>
        <v>515.29</v>
      </c>
      <c r="H132" s="18"/>
      <c r="I132" s="22" t="s">
        <v>11</v>
      </c>
    </row>
    <row r="133" ht="15.75" spans="1:9">
      <c r="A133" s="16">
        <v>43225</v>
      </c>
      <c r="B133" s="82">
        <v>0.27</v>
      </c>
      <c r="C133" s="18"/>
      <c r="D133" s="18"/>
      <c r="E133" s="18"/>
      <c r="F133" s="18"/>
      <c r="G133" s="19">
        <f t="shared" si="4"/>
        <v>515.56</v>
      </c>
      <c r="H133" s="18"/>
      <c r="I133" s="22" t="s">
        <v>11</v>
      </c>
    </row>
    <row r="134" ht="15.75" spans="1:9">
      <c r="A134" s="16">
        <v>43226</v>
      </c>
      <c r="B134" s="82">
        <v>0.91</v>
      </c>
      <c r="C134" s="18"/>
      <c r="D134" s="18"/>
      <c r="E134" s="18"/>
      <c r="F134" s="18"/>
      <c r="G134" s="19">
        <f t="shared" si="4"/>
        <v>516.47</v>
      </c>
      <c r="H134" s="18"/>
      <c r="I134" s="22" t="s">
        <v>11</v>
      </c>
    </row>
    <row r="135" ht="15.75" spans="1:9">
      <c r="A135" s="16">
        <v>43227</v>
      </c>
      <c r="B135" s="82">
        <v>1.75</v>
      </c>
      <c r="C135" s="18"/>
      <c r="D135" s="18"/>
      <c r="E135" s="18"/>
      <c r="F135" s="18"/>
      <c r="G135" s="19">
        <f t="shared" si="4"/>
        <v>518.22</v>
      </c>
      <c r="H135" s="18"/>
      <c r="I135" s="22" t="s">
        <v>11</v>
      </c>
    </row>
    <row r="136" ht="15.75" spans="1:9">
      <c r="A136" s="16">
        <v>43228</v>
      </c>
      <c r="B136" s="84">
        <v>0.96</v>
      </c>
      <c r="C136" s="18"/>
      <c r="D136" s="18"/>
      <c r="E136" s="18"/>
      <c r="F136" s="18"/>
      <c r="G136" s="19">
        <f t="shared" si="4"/>
        <v>519.18</v>
      </c>
      <c r="H136" s="18"/>
      <c r="I136" s="22" t="s">
        <v>11</v>
      </c>
    </row>
    <row r="137" ht="15.75" spans="1:12">
      <c r="A137" s="16">
        <v>43229</v>
      </c>
      <c r="B137" s="95">
        <v>1.81</v>
      </c>
      <c r="C137" s="18"/>
      <c r="D137" s="18"/>
      <c r="E137" s="18"/>
      <c r="F137" s="18"/>
      <c r="G137" s="19">
        <f t="shared" si="4"/>
        <v>520.99</v>
      </c>
      <c r="H137" s="18"/>
      <c r="I137" s="22" t="s">
        <v>11</v>
      </c>
      <c r="L137" t="s">
        <v>30</v>
      </c>
    </row>
    <row r="138" ht="15.75" spans="1:9">
      <c r="A138" s="16">
        <v>43230</v>
      </c>
      <c r="B138" s="82">
        <v>0.91</v>
      </c>
      <c r="C138" s="18"/>
      <c r="D138" s="18"/>
      <c r="E138" s="18"/>
      <c r="F138" s="18"/>
      <c r="G138" s="19">
        <f t="shared" si="4"/>
        <v>521.9</v>
      </c>
      <c r="H138" s="18"/>
      <c r="I138" s="22" t="s">
        <v>11</v>
      </c>
    </row>
    <row r="139" ht="15.75" spans="1:11">
      <c r="A139" s="16">
        <v>43231</v>
      </c>
      <c r="B139" s="84">
        <v>0.99</v>
      </c>
      <c r="C139" s="18"/>
      <c r="D139" s="18"/>
      <c r="E139" s="18"/>
      <c r="F139" s="18"/>
      <c r="G139" s="19">
        <f t="shared" si="4"/>
        <v>522.89</v>
      </c>
      <c r="H139" s="18"/>
      <c r="I139" s="22" t="s">
        <v>11</v>
      </c>
      <c r="K139" t="s">
        <v>13</v>
      </c>
    </row>
    <row r="140" ht="15.75" spans="1:9">
      <c r="A140" s="16">
        <v>43232</v>
      </c>
      <c r="B140" s="82">
        <v>0.23</v>
      </c>
      <c r="C140" s="18"/>
      <c r="D140" s="18"/>
      <c r="E140" s="18"/>
      <c r="F140" s="18"/>
      <c r="G140" s="19">
        <f t="shared" si="4"/>
        <v>523.12</v>
      </c>
      <c r="H140" s="18"/>
      <c r="I140" s="22" t="s">
        <v>11</v>
      </c>
    </row>
    <row r="141" ht="15.75" spans="1:9">
      <c r="A141" s="16">
        <v>43233</v>
      </c>
      <c r="B141" s="84">
        <v>0.56</v>
      </c>
      <c r="C141" s="18"/>
      <c r="D141" s="18"/>
      <c r="E141" s="18"/>
      <c r="F141" s="18"/>
      <c r="G141" s="19">
        <f t="shared" si="4"/>
        <v>523.68</v>
      </c>
      <c r="H141" s="18"/>
      <c r="I141" s="22" t="s">
        <v>11</v>
      </c>
    </row>
    <row r="142" ht="15.75" spans="1:9">
      <c r="A142" s="16">
        <v>43234</v>
      </c>
      <c r="B142" s="82">
        <v>0.26</v>
      </c>
      <c r="C142" s="18"/>
      <c r="D142" s="18"/>
      <c r="E142" s="18"/>
      <c r="F142" s="18"/>
      <c r="G142" s="19">
        <f t="shared" si="4"/>
        <v>523.94</v>
      </c>
      <c r="H142" s="18"/>
      <c r="I142" s="22" t="s">
        <v>11</v>
      </c>
    </row>
    <row r="143" ht="15.75" spans="1:9">
      <c r="A143" s="16">
        <v>43235</v>
      </c>
      <c r="B143" s="83">
        <v>0.28</v>
      </c>
      <c r="C143" s="18"/>
      <c r="D143" s="18"/>
      <c r="E143" s="18"/>
      <c r="F143" s="18"/>
      <c r="G143" s="19">
        <f t="shared" si="4"/>
        <v>524.22</v>
      </c>
      <c r="H143" s="18"/>
      <c r="I143" s="22" t="s">
        <v>11</v>
      </c>
    </row>
    <row r="144" ht="15.75" spans="1:9">
      <c r="A144" s="16">
        <v>43236</v>
      </c>
      <c r="B144" s="82">
        <v>1.46</v>
      </c>
      <c r="C144" s="18"/>
      <c r="D144" s="18"/>
      <c r="E144" s="18"/>
      <c r="F144" s="18"/>
      <c r="G144" s="19">
        <f t="shared" si="4"/>
        <v>525.68</v>
      </c>
      <c r="H144" s="18"/>
      <c r="I144" s="22" t="s">
        <v>11</v>
      </c>
    </row>
    <row r="145" ht="15.75" spans="1:9">
      <c r="A145" s="16">
        <v>43237</v>
      </c>
      <c r="B145" s="82">
        <v>0.27</v>
      </c>
      <c r="C145" s="18"/>
      <c r="D145" s="18"/>
      <c r="E145" s="18"/>
      <c r="F145" s="18"/>
      <c r="G145" s="19">
        <f t="shared" si="4"/>
        <v>525.95</v>
      </c>
      <c r="H145" s="18"/>
      <c r="I145" s="22" t="s">
        <v>11</v>
      </c>
    </row>
    <row r="146" ht="15.75" spans="1:9">
      <c r="A146" s="16">
        <v>43238</v>
      </c>
      <c r="B146" s="84">
        <v>0.26</v>
      </c>
      <c r="C146" s="18"/>
      <c r="D146" s="18"/>
      <c r="E146" s="18"/>
      <c r="F146" s="18"/>
      <c r="G146" s="19">
        <f t="shared" si="4"/>
        <v>526.21</v>
      </c>
      <c r="H146" s="18"/>
      <c r="I146" s="22" t="s">
        <v>11</v>
      </c>
    </row>
    <row r="147" ht="14.25" spans="1:9">
      <c r="A147" s="16">
        <v>43239</v>
      </c>
      <c r="B147" s="82">
        <v>0.24</v>
      </c>
      <c r="C147" s="63"/>
      <c r="D147" s="63"/>
      <c r="E147" s="63"/>
      <c r="F147" s="63"/>
      <c r="G147" s="19">
        <f t="shared" si="4"/>
        <v>526.45</v>
      </c>
      <c r="H147" s="63"/>
      <c r="I147" s="22" t="s">
        <v>11</v>
      </c>
    </row>
    <row r="148" ht="14.25" spans="1:9">
      <c r="A148" s="16">
        <v>43240</v>
      </c>
      <c r="B148" s="83">
        <v>0.55</v>
      </c>
      <c r="C148" s="63"/>
      <c r="D148" s="63"/>
      <c r="E148" s="63"/>
      <c r="F148" s="63"/>
      <c r="G148" s="19">
        <f t="shared" si="4"/>
        <v>527</v>
      </c>
      <c r="H148" s="63"/>
      <c r="I148" s="22" t="s">
        <v>11</v>
      </c>
    </row>
    <row r="149" ht="14.25" spans="1:9">
      <c r="A149" s="16">
        <v>43241</v>
      </c>
      <c r="B149" s="83">
        <v>0.28</v>
      </c>
      <c r="C149" s="63"/>
      <c r="D149" s="63"/>
      <c r="E149" s="63"/>
      <c r="F149" s="63"/>
      <c r="G149" s="19">
        <f t="shared" si="4"/>
        <v>527.28</v>
      </c>
      <c r="H149" s="63"/>
      <c r="I149" s="22" t="s">
        <v>11</v>
      </c>
    </row>
    <row r="150" ht="14.25" spans="1:9">
      <c r="A150" s="16">
        <v>43242</v>
      </c>
      <c r="B150" s="44">
        <v>0.21</v>
      </c>
      <c r="C150" s="63"/>
      <c r="D150" s="63"/>
      <c r="E150" s="63"/>
      <c r="F150" s="63"/>
      <c r="G150" s="19">
        <f t="shared" si="4"/>
        <v>527.49</v>
      </c>
      <c r="H150" s="63"/>
      <c r="I150" s="22" t="s">
        <v>11</v>
      </c>
    </row>
    <row r="151" ht="14.25" spans="1:9">
      <c r="A151" s="16">
        <v>43243</v>
      </c>
      <c r="B151" s="44">
        <v>1.43</v>
      </c>
      <c r="C151" s="63"/>
      <c r="D151" s="63"/>
      <c r="E151" s="63"/>
      <c r="F151" s="63"/>
      <c r="G151" s="19">
        <f t="shared" si="4"/>
        <v>528.92</v>
      </c>
      <c r="H151" s="63"/>
      <c r="I151" s="22" t="s">
        <v>11</v>
      </c>
    </row>
    <row r="152" ht="14.25" spans="1:9">
      <c r="A152" s="16">
        <v>43244</v>
      </c>
      <c r="B152" s="83">
        <f>0.25+0.98</f>
        <v>1.23</v>
      </c>
      <c r="C152" s="63"/>
      <c r="D152" s="63"/>
      <c r="E152" s="63"/>
      <c r="F152" s="63"/>
      <c r="G152" s="19">
        <f t="shared" si="4"/>
        <v>530.15</v>
      </c>
      <c r="H152" s="63"/>
      <c r="I152" s="22" t="s">
        <v>11</v>
      </c>
    </row>
    <row r="153" ht="14.25" spans="1:9">
      <c r="A153" s="16">
        <v>43245</v>
      </c>
      <c r="B153" s="83">
        <v>0.22</v>
      </c>
      <c r="C153" s="63"/>
      <c r="D153" s="63"/>
      <c r="E153" s="63"/>
      <c r="F153" s="63"/>
      <c r="G153" s="19">
        <f t="shared" si="4"/>
        <v>530.37</v>
      </c>
      <c r="H153" s="63"/>
      <c r="I153" s="22" t="s">
        <v>11</v>
      </c>
    </row>
    <row r="154" ht="14.25" spans="1:9">
      <c r="A154" s="16">
        <v>43246</v>
      </c>
      <c r="B154" s="83">
        <v>0.23</v>
      </c>
      <c r="C154" s="63"/>
      <c r="D154" s="63"/>
      <c r="E154" s="63"/>
      <c r="F154" s="63"/>
      <c r="G154" s="19">
        <f t="shared" si="4"/>
        <v>530.6</v>
      </c>
      <c r="H154" s="63"/>
      <c r="I154" s="22" t="s">
        <v>11</v>
      </c>
    </row>
    <row r="155" ht="14.25" spans="1:9">
      <c r="A155" s="16">
        <v>43247</v>
      </c>
      <c r="B155" s="78">
        <v>0.47</v>
      </c>
      <c r="C155" s="63"/>
      <c r="D155" s="63"/>
      <c r="E155" s="63"/>
      <c r="F155" s="63"/>
      <c r="G155" s="19">
        <f t="shared" si="4"/>
        <v>531.07</v>
      </c>
      <c r="H155" s="63"/>
      <c r="I155" s="22" t="s">
        <v>11</v>
      </c>
    </row>
    <row r="156" ht="14.25" spans="1:9">
      <c r="A156" s="16">
        <v>43248</v>
      </c>
      <c r="B156" s="78">
        <v>0.46</v>
      </c>
      <c r="C156" s="63"/>
      <c r="D156" s="63"/>
      <c r="E156" s="63"/>
      <c r="F156" s="63"/>
      <c r="G156" s="19">
        <f t="shared" si="4"/>
        <v>531.53</v>
      </c>
      <c r="H156" s="63"/>
      <c r="I156" s="22" t="s">
        <v>11</v>
      </c>
    </row>
    <row r="157" ht="14.25" spans="1:9">
      <c r="A157" s="16">
        <v>43249</v>
      </c>
      <c r="B157" s="78">
        <v>0.23</v>
      </c>
      <c r="C157" s="63"/>
      <c r="D157" s="63"/>
      <c r="E157" s="63"/>
      <c r="F157" s="63"/>
      <c r="G157" s="19">
        <f t="shared" si="4"/>
        <v>531.76</v>
      </c>
      <c r="H157" s="63"/>
      <c r="I157" s="22" t="s">
        <v>11</v>
      </c>
    </row>
    <row r="158" ht="14.25" spans="1:9">
      <c r="A158" s="16">
        <v>43250</v>
      </c>
      <c r="B158" s="78">
        <v>1.3</v>
      </c>
      <c r="C158" s="63"/>
      <c r="D158" s="63"/>
      <c r="E158" s="63"/>
      <c r="F158" s="63"/>
      <c r="G158" s="19">
        <f t="shared" si="4"/>
        <v>533.06</v>
      </c>
      <c r="H158" s="63"/>
      <c r="I158" s="22" t="s">
        <v>11</v>
      </c>
    </row>
    <row r="159" ht="14.25" spans="1:9">
      <c r="A159" s="16">
        <v>43251</v>
      </c>
      <c r="B159" s="78">
        <v>0.31</v>
      </c>
      <c r="C159" s="63"/>
      <c r="D159" s="63"/>
      <c r="E159" s="63"/>
      <c r="F159" s="63"/>
      <c r="G159" s="19">
        <f t="shared" si="4"/>
        <v>533.37</v>
      </c>
      <c r="H159" s="63"/>
      <c r="I159" s="22" t="s">
        <v>11</v>
      </c>
    </row>
    <row r="160" ht="15.75" spans="1:9">
      <c r="A160" s="79" t="s">
        <v>12</v>
      </c>
      <c r="B160" s="78">
        <f>SUM(B129:B159)</f>
        <v>21.01</v>
      </c>
      <c r="C160" s="63"/>
      <c r="D160" s="63"/>
      <c r="E160" s="63"/>
      <c r="F160" s="63"/>
      <c r="G160" s="80">
        <f>G159</f>
        <v>533.37</v>
      </c>
      <c r="H160" s="18"/>
      <c r="I160" s="63"/>
    </row>
    <row r="161" ht="15.75" spans="1:9">
      <c r="A161" s="16">
        <v>43617</v>
      </c>
      <c r="B161" s="82">
        <v>0.36</v>
      </c>
      <c r="C161" s="18"/>
      <c r="D161" s="18"/>
      <c r="E161" s="18"/>
      <c r="F161" s="18"/>
      <c r="G161" s="19">
        <f>B161+G160</f>
        <v>533.73</v>
      </c>
      <c r="H161" s="18"/>
      <c r="I161" s="22" t="s">
        <v>11</v>
      </c>
    </row>
    <row r="162" ht="15.75" spans="1:9">
      <c r="A162" s="16">
        <v>43618</v>
      </c>
      <c r="B162" s="82">
        <v>0.24</v>
      </c>
      <c r="C162" s="18"/>
      <c r="D162" s="18"/>
      <c r="E162" s="18"/>
      <c r="F162" s="18"/>
      <c r="G162" s="19">
        <f>B162+G161</f>
        <v>533.97</v>
      </c>
      <c r="H162" s="18"/>
      <c r="I162" s="22" t="s">
        <v>11</v>
      </c>
    </row>
    <row r="163" ht="15.75" spans="1:9">
      <c r="A163" s="16">
        <v>43619</v>
      </c>
      <c r="B163" s="84">
        <v>0.53</v>
      </c>
      <c r="C163" s="18"/>
      <c r="D163" s="18"/>
      <c r="E163" s="18"/>
      <c r="F163" s="18"/>
      <c r="G163" s="19">
        <f t="shared" ref="G163:G190" si="5">B163+G162</f>
        <v>534.5</v>
      </c>
      <c r="H163" s="18"/>
      <c r="I163" s="22" t="s">
        <v>11</v>
      </c>
    </row>
    <row r="164" ht="15.75" spans="1:9">
      <c r="A164" s="16">
        <v>43620</v>
      </c>
      <c r="B164" s="84">
        <v>0.26</v>
      </c>
      <c r="C164" s="18"/>
      <c r="E164" s="18"/>
      <c r="F164" s="18"/>
      <c r="G164" s="19">
        <f t="shared" si="5"/>
        <v>534.76</v>
      </c>
      <c r="H164" s="18"/>
      <c r="I164" s="22" t="s">
        <v>11</v>
      </c>
    </row>
    <row r="165" ht="15.75" spans="1:9">
      <c r="A165" s="16">
        <v>43621</v>
      </c>
      <c r="B165" s="82">
        <v>0.26</v>
      </c>
      <c r="C165" s="18"/>
      <c r="D165" s="18"/>
      <c r="E165" s="18"/>
      <c r="F165" s="18"/>
      <c r="G165" s="19">
        <f t="shared" si="5"/>
        <v>535.02</v>
      </c>
      <c r="H165" s="18"/>
      <c r="I165" s="22" t="s">
        <v>11</v>
      </c>
    </row>
    <row r="166" ht="15.75" spans="1:9">
      <c r="A166" s="16">
        <v>43622</v>
      </c>
      <c r="B166" s="84">
        <v>1.41</v>
      </c>
      <c r="C166" s="18"/>
      <c r="D166" s="18"/>
      <c r="E166" s="18"/>
      <c r="F166" s="18"/>
      <c r="G166" s="19">
        <f t="shared" si="5"/>
        <v>536.43</v>
      </c>
      <c r="H166" s="18"/>
      <c r="I166" s="22" t="s">
        <v>11</v>
      </c>
    </row>
    <row r="167" ht="15.75" spans="1:9">
      <c r="A167" s="16">
        <v>43623</v>
      </c>
      <c r="B167" s="84">
        <f>0.27+1</f>
        <v>1.27</v>
      </c>
      <c r="C167" s="18"/>
      <c r="D167" s="18"/>
      <c r="E167" s="18"/>
      <c r="F167" s="18"/>
      <c r="G167" s="19">
        <f t="shared" si="5"/>
        <v>537.7</v>
      </c>
      <c r="H167" s="18"/>
      <c r="I167" s="22" t="s">
        <v>11</v>
      </c>
    </row>
    <row r="168" ht="15.75" spans="1:9">
      <c r="A168" s="16">
        <v>43624</v>
      </c>
      <c r="B168" s="84">
        <f>0.22+0</f>
        <v>0.22</v>
      </c>
      <c r="C168" s="18"/>
      <c r="D168" s="18"/>
      <c r="E168" s="18"/>
      <c r="F168" s="18"/>
      <c r="G168" s="19">
        <f t="shared" si="5"/>
        <v>537.92</v>
      </c>
      <c r="H168" s="18"/>
      <c r="I168" s="22" t="s">
        <v>11</v>
      </c>
    </row>
    <row r="169" ht="15.75" spans="1:9">
      <c r="A169" s="16">
        <v>43625</v>
      </c>
      <c r="B169" s="84">
        <v>0.23</v>
      </c>
      <c r="C169" s="18"/>
      <c r="D169" s="18"/>
      <c r="E169" s="18"/>
      <c r="F169" s="18"/>
      <c r="G169" s="19">
        <f t="shared" si="5"/>
        <v>538.15</v>
      </c>
      <c r="H169" s="18"/>
      <c r="I169" s="22" t="s">
        <v>11</v>
      </c>
    </row>
    <row r="170" ht="15.75" spans="1:9">
      <c r="A170" s="16">
        <v>43626</v>
      </c>
      <c r="B170" s="82">
        <v>0.42</v>
      </c>
      <c r="C170" s="18"/>
      <c r="D170" s="18"/>
      <c r="E170" s="18"/>
      <c r="F170" s="18"/>
      <c r="G170" s="19">
        <f t="shared" si="5"/>
        <v>538.57</v>
      </c>
      <c r="H170" s="18"/>
      <c r="I170" s="22" t="s">
        <v>11</v>
      </c>
    </row>
    <row r="171" ht="15.75" spans="1:9">
      <c r="A171" s="16">
        <v>43627</v>
      </c>
      <c r="B171" s="44">
        <v>0.28</v>
      </c>
      <c r="C171" s="18"/>
      <c r="D171" s="18"/>
      <c r="E171" s="18"/>
      <c r="F171" s="18"/>
      <c r="G171" s="19">
        <f t="shared" si="5"/>
        <v>538.85</v>
      </c>
      <c r="H171" s="18"/>
      <c r="I171" s="22" t="s">
        <v>11</v>
      </c>
    </row>
    <row r="172" ht="15.75" spans="1:9">
      <c r="A172" s="16">
        <v>43628</v>
      </c>
      <c r="B172" s="70">
        <v>0.28</v>
      </c>
      <c r="C172" s="18"/>
      <c r="D172" s="18"/>
      <c r="E172" s="18"/>
      <c r="F172" s="18"/>
      <c r="G172" s="19">
        <f t="shared" si="5"/>
        <v>539.13</v>
      </c>
      <c r="H172" s="18"/>
      <c r="I172" s="22" t="s">
        <v>11</v>
      </c>
    </row>
    <row r="173" ht="15.75" spans="1:9">
      <c r="A173" s="16">
        <v>43629</v>
      </c>
      <c r="B173" s="83">
        <v>1.47</v>
      </c>
      <c r="C173" s="18"/>
      <c r="D173" s="18"/>
      <c r="E173" s="18"/>
      <c r="F173" s="18"/>
      <c r="G173" s="19">
        <f t="shared" si="5"/>
        <v>540.6</v>
      </c>
      <c r="H173" s="18"/>
      <c r="I173" s="22" t="s">
        <v>11</v>
      </c>
    </row>
    <row r="174" ht="15.75" spans="1:9">
      <c r="A174" s="16">
        <v>43630</v>
      </c>
      <c r="B174" s="83">
        <v>0.26</v>
      </c>
      <c r="C174" s="18"/>
      <c r="D174" s="18"/>
      <c r="E174" s="18"/>
      <c r="F174" s="18"/>
      <c r="G174" s="19">
        <f t="shared" si="5"/>
        <v>540.86</v>
      </c>
      <c r="H174" s="18"/>
      <c r="I174" s="22" t="s">
        <v>11</v>
      </c>
    </row>
    <row r="175" ht="15.75" spans="1:9">
      <c r="A175" s="16">
        <v>43631</v>
      </c>
      <c r="B175" s="83">
        <v>0.23</v>
      </c>
      <c r="C175" s="18"/>
      <c r="D175" s="18"/>
      <c r="E175" s="18"/>
      <c r="F175" s="18"/>
      <c r="G175" s="19">
        <f t="shared" si="5"/>
        <v>541.09</v>
      </c>
      <c r="H175" s="18"/>
      <c r="I175" s="22" t="s">
        <v>11</v>
      </c>
    </row>
    <row r="176" ht="15.75" spans="1:9">
      <c r="A176" s="16">
        <v>43632</v>
      </c>
      <c r="B176" s="83">
        <v>0.22</v>
      </c>
      <c r="C176" s="18"/>
      <c r="D176" s="18"/>
      <c r="E176" s="18"/>
      <c r="F176" s="18"/>
      <c r="G176" s="19">
        <f t="shared" si="5"/>
        <v>541.31</v>
      </c>
      <c r="H176" s="18"/>
      <c r="I176" s="22" t="s">
        <v>11</v>
      </c>
    </row>
    <row r="177" ht="15.75" spans="1:9">
      <c r="A177" s="16">
        <v>43633</v>
      </c>
      <c r="B177" s="83">
        <v>0.47</v>
      </c>
      <c r="C177" s="18"/>
      <c r="D177" s="18"/>
      <c r="E177" s="18"/>
      <c r="F177" s="18"/>
      <c r="G177" s="19">
        <f t="shared" si="5"/>
        <v>541.78</v>
      </c>
      <c r="H177" s="18"/>
      <c r="I177" s="22" t="s">
        <v>11</v>
      </c>
    </row>
    <row r="178" ht="15.75" spans="1:9">
      <c r="A178" s="16">
        <v>43634</v>
      </c>
      <c r="B178" s="83">
        <v>0.31</v>
      </c>
      <c r="C178" s="18"/>
      <c r="D178" s="18"/>
      <c r="E178" s="18"/>
      <c r="F178" s="18"/>
      <c r="G178" s="19">
        <f t="shared" si="5"/>
        <v>542.09</v>
      </c>
      <c r="H178" s="18"/>
      <c r="I178" s="22" t="s">
        <v>11</v>
      </c>
    </row>
    <row r="179" ht="14.25" spans="1:9">
      <c r="A179" s="16">
        <v>43635</v>
      </c>
      <c r="B179" s="83">
        <v>0.31</v>
      </c>
      <c r="C179" s="63"/>
      <c r="D179" s="63"/>
      <c r="E179" s="63"/>
      <c r="F179" s="63"/>
      <c r="G179" s="19">
        <f t="shared" si="5"/>
        <v>542.4</v>
      </c>
      <c r="H179" s="63"/>
      <c r="I179" s="22" t="s">
        <v>11</v>
      </c>
    </row>
    <row r="180" ht="14.25" spans="1:9">
      <c r="A180" s="16">
        <v>43636</v>
      </c>
      <c r="B180" s="83">
        <v>1.46</v>
      </c>
      <c r="C180" s="63"/>
      <c r="D180" s="63"/>
      <c r="E180" s="63"/>
      <c r="F180" s="63"/>
      <c r="G180" s="19">
        <f t="shared" si="5"/>
        <v>543.86</v>
      </c>
      <c r="H180" s="63"/>
      <c r="I180" s="22" t="s">
        <v>11</v>
      </c>
    </row>
    <row r="181" ht="14.25" spans="1:9">
      <c r="A181" s="16">
        <v>43637</v>
      </c>
      <c r="B181" s="83">
        <f>0.26+0.69</f>
        <v>0.95</v>
      </c>
      <c r="C181" s="63"/>
      <c r="D181" s="63"/>
      <c r="E181" s="63"/>
      <c r="F181" s="63"/>
      <c r="G181" s="19">
        <f t="shared" si="5"/>
        <v>544.81</v>
      </c>
      <c r="H181" s="63"/>
      <c r="I181" s="22" t="s">
        <v>11</v>
      </c>
    </row>
    <row r="182" ht="14.25" spans="1:9">
      <c r="A182" s="16">
        <v>43638</v>
      </c>
      <c r="B182" s="83">
        <v>0.23</v>
      </c>
      <c r="C182" s="63"/>
      <c r="D182" s="63"/>
      <c r="E182" s="63"/>
      <c r="F182" s="63"/>
      <c r="G182" s="19">
        <f t="shared" si="5"/>
        <v>545.04</v>
      </c>
      <c r="H182" s="63"/>
      <c r="I182" s="22" t="s">
        <v>11</v>
      </c>
    </row>
    <row r="183" ht="14.25" spans="1:9">
      <c r="A183" s="16">
        <v>43639</v>
      </c>
      <c r="B183" s="83">
        <v>0.23</v>
      </c>
      <c r="C183" s="63"/>
      <c r="D183" s="63"/>
      <c r="E183" s="63"/>
      <c r="F183" s="63"/>
      <c r="G183" s="19">
        <f t="shared" si="5"/>
        <v>545.27</v>
      </c>
      <c r="H183" s="63"/>
      <c r="I183" s="22" t="s">
        <v>11</v>
      </c>
    </row>
    <row r="184" ht="14.25" spans="1:9">
      <c r="A184" s="16">
        <v>43640</v>
      </c>
      <c r="B184" s="83">
        <v>0.51</v>
      </c>
      <c r="C184" s="63"/>
      <c r="D184" s="63"/>
      <c r="E184" s="63"/>
      <c r="F184" s="63"/>
      <c r="G184" s="19">
        <f t="shared" si="5"/>
        <v>545.78</v>
      </c>
      <c r="H184" s="63"/>
      <c r="I184" s="22" t="s">
        <v>11</v>
      </c>
    </row>
    <row r="185" ht="14.25" spans="1:9">
      <c r="A185" s="16">
        <v>43641</v>
      </c>
      <c r="B185" s="83">
        <v>0.2</v>
      </c>
      <c r="C185" s="63"/>
      <c r="D185" s="63"/>
      <c r="E185" s="63"/>
      <c r="F185" s="63"/>
      <c r="G185" s="19">
        <f t="shared" si="5"/>
        <v>545.98</v>
      </c>
      <c r="H185" s="63"/>
      <c r="I185" s="22" t="s">
        <v>11</v>
      </c>
    </row>
    <row r="186" ht="14.25" spans="1:9">
      <c r="A186" s="16">
        <v>43642</v>
      </c>
      <c r="B186" s="83">
        <v>0.22</v>
      </c>
      <c r="C186" s="63"/>
      <c r="D186" s="63"/>
      <c r="E186" s="63"/>
      <c r="F186" s="63"/>
      <c r="G186" s="19">
        <f t="shared" si="5"/>
        <v>546.2</v>
      </c>
      <c r="H186" s="63"/>
      <c r="I186" s="22" t="s">
        <v>11</v>
      </c>
    </row>
    <row r="187" ht="14.25" spans="1:9">
      <c r="A187" s="16">
        <v>43643</v>
      </c>
      <c r="B187" s="78">
        <v>1.42</v>
      </c>
      <c r="C187" s="63"/>
      <c r="D187" s="63"/>
      <c r="E187" s="63"/>
      <c r="F187" s="63"/>
      <c r="G187" s="19">
        <f t="shared" si="5"/>
        <v>547.62</v>
      </c>
      <c r="H187" s="63"/>
      <c r="I187" s="22" t="s">
        <v>11</v>
      </c>
    </row>
    <row r="188" ht="14.25" spans="1:9">
      <c r="A188" s="16">
        <v>43644</v>
      </c>
      <c r="B188" s="78">
        <v>0.2</v>
      </c>
      <c r="C188" s="63"/>
      <c r="D188" s="63"/>
      <c r="E188" s="63"/>
      <c r="F188" s="63"/>
      <c r="G188" s="19">
        <f t="shared" si="5"/>
        <v>547.82</v>
      </c>
      <c r="H188" s="63"/>
      <c r="I188" s="22" t="s">
        <v>11</v>
      </c>
    </row>
    <row r="189" ht="14.25" spans="1:9">
      <c r="A189" s="16">
        <v>43645</v>
      </c>
      <c r="B189" s="78">
        <v>0.22</v>
      </c>
      <c r="C189" s="63"/>
      <c r="D189" s="63"/>
      <c r="E189" s="63"/>
      <c r="F189" s="63"/>
      <c r="G189" s="19">
        <f t="shared" si="5"/>
        <v>548.04</v>
      </c>
      <c r="H189" s="63"/>
      <c r="I189" s="22" t="s">
        <v>11</v>
      </c>
    </row>
    <row r="190" ht="14.25" spans="1:9">
      <c r="A190" s="16">
        <v>43646</v>
      </c>
      <c r="B190" s="78">
        <v>0.24</v>
      </c>
      <c r="C190" s="63"/>
      <c r="D190" s="63"/>
      <c r="E190" s="63"/>
      <c r="F190" s="63"/>
      <c r="G190" s="19">
        <f t="shared" si="5"/>
        <v>548.28</v>
      </c>
      <c r="H190" s="63"/>
      <c r="I190" s="22" t="s">
        <v>11</v>
      </c>
    </row>
    <row r="191" ht="15.75" spans="1:9">
      <c r="A191" s="79" t="s">
        <v>12</v>
      </c>
      <c r="B191" s="78">
        <f>SUM(B161:B190)</f>
        <v>14.91</v>
      </c>
      <c r="C191" s="63"/>
      <c r="D191" s="63"/>
      <c r="E191" s="63"/>
      <c r="F191" s="63"/>
      <c r="G191" s="80">
        <f>G190</f>
        <v>548.28</v>
      </c>
      <c r="H191" s="18"/>
      <c r="I191" s="63"/>
    </row>
    <row r="192" ht="15.75" spans="1:9">
      <c r="A192" s="16">
        <v>43647</v>
      </c>
      <c r="B192" s="83">
        <v>0.37</v>
      </c>
      <c r="C192" s="18"/>
      <c r="D192" s="18"/>
      <c r="E192" s="18"/>
      <c r="F192" s="18"/>
      <c r="G192" s="19">
        <f>B192+G191</f>
        <v>548.65</v>
      </c>
      <c r="H192" s="18"/>
      <c r="I192" s="22" t="s">
        <v>11</v>
      </c>
    </row>
    <row r="193" ht="15.75" spans="1:9">
      <c r="A193" s="16">
        <v>43648</v>
      </c>
      <c r="B193" s="83">
        <f>0.21+0.8</f>
        <v>1.01</v>
      </c>
      <c r="C193" s="18"/>
      <c r="D193" s="18"/>
      <c r="E193" s="18"/>
      <c r="F193" s="18"/>
      <c r="G193" s="19">
        <f>B193+G192</f>
        <v>549.66</v>
      </c>
      <c r="H193" s="18"/>
      <c r="I193" s="22" t="s">
        <v>11</v>
      </c>
    </row>
    <row r="194" ht="15.75" spans="1:9">
      <c r="A194" s="16">
        <v>43649</v>
      </c>
      <c r="B194" s="83">
        <v>0.21</v>
      </c>
      <c r="C194" s="18"/>
      <c r="D194" s="18"/>
      <c r="E194" s="18"/>
      <c r="F194" s="18"/>
      <c r="G194" s="19">
        <f t="shared" ref="G194:G222" si="6">B194+G193</f>
        <v>549.87</v>
      </c>
      <c r="H194" s="18"/>
      <c r="I194" s="22" t="s">
        <v>11</v>
      </c>
    </row>
    <row r="195" ht="15.75" spans="1:9">
      <c r="A195" s="16">
        <v>43650</v>
      </c>
      <c r="B195" s="83">
        <v>0.23</v>
      </c>
      <c r="C195" s="18"/>
      <c r="D195" s="18"/>
      <c r="E195" s="18"/>
      <c r="F195" s="18"/>
      <c r="G195" s="19">
        <f t="shared" si="6"/>
        <v>550.1</v>
      </c>
      <c r="H195" s="18"/>
      <c r="I195" s="22" t="s">
        <v>11</v>
      </c>
    </row>
    <row r="196" ht="15.75" spans="1:9">
      <c r="A196" s="16">
        <v>43651</v>
      </c>
      <c r="B196" s="44">
        <v>1.61</v>
      </c>
      <c r="C196" s="18"/>
      <c r="D196" s="18"/>
      <c r="E196" s="18"/>
      <c r="F196" s="18"/>
      <c r="G196" s="19">
        <f t="shared" si="6"/>
        <v>551.71</v>
      </c>
      <c r="H196" s="18"/>
      <c r="I196" s="22" t="s">
        <v>11</v>
      </c>
    </row>
    <row r="197" ht="15.75" spans="1:9">
      <c r="A197" s="16">
        <v>43652</v>
      </c>
      <c r="B197" s="44">
        <v>0.22</v>
      </c>
      <c r="C197" s="18"/>
      <c r="D197" s="18"/>
      <c r="E197" s="18"/>
      <c r="F197" s="18"/>
      <c r="G197" s="19">
        <f t="shared" si="6"/>
        <v>551.93</v>
      </c>
      <c r="H197" s="18"/>
      <c r="I197" s="22" t="s">
        <v>11</v>
      </c>
    </row>
    <row r="198" ht="15.75" spans="1:9">
      <c r="A198" s="16">
        <v>43653</v>
      </c>
      <c r="B198" s="44">
        <v>0.23</v>
      </c>
      <c r="C198" s="18"/>
      <c r="D198" s="18"/>
      <c r="E198" s="18"/>
      <c r="F198" s="18"/>
      <c r="G198" s="19">
        <f t="shared" si="6"/>
        <v>552.16</v>
      </c>
      <c r="H198" s="18"/>
      <c r="I198" s="22" t="s">
        <v>11</v>
      </c>
    </row>
    <row r="199" ht="15.75" spans="1:9">
      <c r="A199" s="16">
        <v>43654</v>
      </c>
      <c r="B199" s="44">
        <v>0.47</v>
      </c>
      <c r="C199" s="18"/>
      <c r="D199" s="18"/>
      <c r="E199" s="18"/>
      <c r="F199" s="18"/>
      <c r="G199" s="19">
        <f t="shared" si="6"/>
        <v>552.63</v>
      </c>
      <c r="H199" s="18"/>
      <c r="I199" s="22" t="s">
        <v>11</v>
      </c>
    </row>
    <row r="200" ht="15.75" spans="1:9">
      <c r="A200" s="16">
        <v>43655</v>
      </c>
      <c r="B200" s="83">
        <v>0.25</v>
      </c>
      <c r="C200" s="18"/>
      <c r="D200" s="18"/>
      <c r="E200" s="18"/>
      <c r="F200" s="18"/>
      <c r="G200" s="19">
        <f t="shared" si="6"/>
        <v>552.88</v>
      </c>
      <c r="H200" s="18"/>
      <c r="I200" s="22" t="s">
        <v>11</v>
      </c>
    </row>
    <row r="201" ht="15.75" spans="1:9">
      <c r="A201" s="16">
        <v>43656</v>
      </c>
      <c r="B201" s="83">
        <v>0.21</v>
      </c>
      <c r="C201" s="18"/>
      <c r="D201" s="18"/>
      <c r="E201" s="18"/>
      <c r="F201" s="18"/>
      <c r="G201" s="19">
        <f t="shared" si="6"/>
        <v>553.09</v>
      </c>
      <c r="H201" s="18"/>
      <c r="I201" s="22" t="s">
        <v>11</v>
      </c>
    </row>
    <row r="202" ht="15.75" spans="1:9">
      <c r="A202" s="16">
        <v>43657</v>
      </c>
      <c r="B202" s="83">
        <v>1.45</v>
      </c>
      <c r="C202" s="18"/>
      <c r="D202" s="18"/>
      <c r="E202" s="18"/>
      <c r="F202" s="18"/>
      <c r="G202" s="19">
        <f t="shared" si="6"/>
        <v>554.54</v>
      </c>
      <c r="H202" s="18"/>
      <c r="I202" s="22" t="s">
        <v>11</v>
      </c>
    </row>
    <row r="203" ht="15.75" spans="1:9">
      <c r="A203" s="16">
        <v>43658</v>
      </c>
      <c r="B203" s="83">
        <v>0.29</v>
      </c>
      <c r="C203" s="18"/>
      <c r="D203" s="18"/>
      <c r="E203" s="18"/>
      <c r="F203" s="18"/>
      <c r="G203" s="19">
        <f t="shared" si="6"/>
        <v>554.83</v>
      </c>
      <c r="H203" s="18"/>
      <c r="I203" s="22" t="s">
        <v>11</v>
      </c>
    </row>
    <row r="204" ht="15.75" spans="1:9">
      <c r="A204" s="16">
        <v>43659</v>
      </c>
      <c r="B204" s="83">
        <v>0.21</v>
      </c>
      <c r="C204" s="18"/>
      <c r="D204" s="18"/>
      <c r="E204" s="18"/>
      <c r="F204" s="18"/>
      <c r="G204" s="19">
        <f t="shared" si="6"/>
        <v>555.04</v>
      </c>
      <c r="H204" s="18"/>
      <c r="I204" s="22" t="s">
        <v>11</v>
      </c>
    </row>
    <row r="205" ht="15.75" spans="1:9">
      <c r="A205" s="16">
        <v>43660</v>
      </c>
      <c r="B205" s="83">
        <v>0.24</v>
      </c>
      <c r="C205" s="18"/>
      <c r="D205" s="18"/>
      <c r="E205" s="18"/>
      <c r="F205" s="18"/>
      <c r="G205" s="19">
        <f t="shared" si="6"/>
        <v>555.28</v>
      </c>
      <c r="H205" s="18"/>
      <c r="I205" s="22" t="s">
        <v>11</v>
      </c>
    </row>
    <row r="206" ht="15.75" spans="1:9">
      <c r="A206" s="16">
        <v>43661</v>
      </c>
      <c r="B206" s="83">
        <v>0.51</v>
      </c>
      <c r="C206" s="18"/>
      <c r="D206" s="18"/>
      <c r="E206" s="18"/>
      <c r="F206" s="18"/>
      <c r="G206" s="19">
        <f t="shared" si="6"/>
        <v>555.79</v>
      </c>
      <c r="H206" s="18" t="s">
        <v>14</v>
      </c>
      <c r="I206" s="22" t="s">
        <v>11</v>
      </c>
    </row>
    <row r="207" ht="15.75" spans="1:9">
      <c r="A207" s="16">
        <v>43662</v>
      </c>
      <c r="B207" s="83">
        <v>1.09</v>
      </c>
      <c r="C207" s="18"/>
      <c r="D207" s="18"/>
      <c r="E207" s="18"/>
      <c r="F207" s="18"/>
      <c r="G207" s="19">
        <f t="shared" si="6"/>
        <v>556.88</v>
      </c>
      <c r="H207" s="18"/>
      <c r="I207" s="22" t="s">
        <v>11</v>
      </c>
    </row>
    <row r="208" ht="15.75" spans="1:9">
      <c r="A208" s="16">
        <v>43663</v>
      </c>
      <c r="B208" s="83">
        <v>0.23</v>
      </c>
      <c r="C208" s="18"/>
      <c r="D208" s="18"/>
      <c r="E208" s="18"/>
      <c r="F208" s="18"/>
      <c r="G208" s="19">
        <f t="shared" si="6"/>
        <v>557.11</v>
      </c>
      <c r="H208" s="18"/>
      <c r="I208" s="22" t="s">
        <v>11</v>
      </c>
    </row>
    <row r="209" ht="15.75" spans="1:9">
      <c r="A209" s="16">
        <v>43664</v>
      </c>
      <c r="B209" s="83">
        <v>1.45</v>
      </c>
      <c r="C209" s="18"/>
      <c r="D209" s="18"/>
      <c r="E209" s="18"/>
      <c r="F209" s="18"/>
      <c r="G209" s="19">
        <f t="shared" si="6"/>
        <v>558.56</v>
      </c>
      <c r="H209" s="18"/>
      <c r="I209" s="22" t="s">
        <v>11</v>
      </c>
    </row>
    <row r="210" ht="14.25" spans="1:9">
      <c r="A210" s="16">
        <v>43665</v>
      </c>
      <c r="B210" s="83">
        <v>0.26</v>
      </c>
      <c r="C210" s="63"/>
      <c r="D210" s="63"/>
      <c r="E210" s="63"/>
      <c r="F210" s="63"/>
      <c r="G210" s="19">
        <f t="shared" si="6"/>
        <v>558.82</v>
      </c>
      <c r="H210" s="63"/>
      <c r="I210" s="22" t="s">
        <v>11</v>
      </c>
    </row>
    <row r="211" ht="14.25" spans="1:9">
      <c r="A211" s="16">
        <v>43666</v>
      </c>
      <c r="B211" s="44">
        <v>0.22</v>
      </c>
      <c r="C211" s="63"/>
      <c r="D211" s="63"/>
      <c r="E211" s="63"/>
      <c r="F211" s="63"/>
      <c r="G211" s="19">
        <f t="shared" si="6"/>
        <v>559.04</v>
      </c>
      <c r="H211" s="63"/>
      <c r="I211" s="22" t="s">
        <v>11</v>
      </c>
    </row>
    <row r="212" ht="14.25" spans="1:9">
      <c r="A212" s="16">
        <v>43667</v>
      </c>
      <c r="B212" s="44">
        <v>0.21</v>
      </c>
      <c r="C212" s="63"/>
      <c r="D212" s="63"/>
      <c r="E212" s="63"/>
      <c r="F212" s="63"/>
      <c r="G212" s="19">
        <f t="shared" si="6"/>
        <v>559.25</v>
      </c>
      <c r="H212" s="63"/>
      <c r="I212" s="22" t="s">
        <v>11</v>
      </c>
    </row>
    <row r="213" ht="14.25" spans="1:9">
      <c r="A213" s="16">
        <v>43668</v>
      </c>
      <c r="B213" s="83">
        <v>0.47</v>
      </c>
      <c r="C213" s="63"/>
      <c r="D213" s="63"/>
      <c r="E213" s="63"/>
      <c r="F213" s="63"/>
      <c r="G213" s="19">
        <f t="shared" si="6"/>
        <v>559.72</v>
      </c>
      <c r="H213" s="63"/>
      <c r="I213" s="22" t="s">
        <v>11</v>
      </c>
    </row>
    <row r="214" ht="14.25" spans="1:9">
      <c r="A214" s="16">
        <v>43669</v>
      </c>
      <c r="B214" s="83">
        <v>0.21</v>
      </c>
      <c r="C214" s="63"/>
      <c r="D214" s="63"/>
      <c r="E214" s="63"/>
      <c r="F214" s="63"/>
      <c r="G214" s="19">
        <f t="shared" si="6"/>
        <v>559.93</v>
      </c>
      <c r="H214" s="63"/>
      <c r="I214" s="22" t="s">
        <v>11</v>
      </c>
    </row>
    <row r="215" ht="14.25" spans="1:9">
      <c r="A215" s="16">
        <v>43670</v>
      </c>
      <c r="B215" s="89">
        <v>0.26</v>
      </c>
      <c r="C215" s="63"/>
      <c r="D215" s="63"/>
      <c r="E215" s="63"/>
      <c r="F215" s="63"/>
      <c r="G215" s="19">
        <f t="shared" si="6"/>
        <v>560.19</v>
      </c>
      <c r="H215" s="63"/>
      <c r="I215" s="22" t="s">
        <v>11</v>
      </c>
    </row>
    <row r="216" ht="14.25" spans="1:9">
      <c r="A216" s="16">
        <v>43671</v>
      </c>
      <c r="B216" s="83">
        <v>1.48</v>
      </c>
      <c r="C216" s="63"/>
      <c r="D216" s="63"/>
      <c r="E216" s="63"/>
      <c r="F216" s="63"/>
      <c r="G216" s="19">
        <f t="shared" si="6"/>
        <v>561.67</v>
      </c>
      <c r="H216" s="63"/>
      <c r="I216" s="22" t="s">
        <v>11</v>
      </c>
    </row>
    <row r="217" ht="14.25" spans="1:9">
      <c r="A217" s="16">
        <v>43672</v>
      </c>
      <c r="B217" s="83">
        <v>0.21</v>
      </c>
      <c r="C217" s="63"/>
      <c r="D217" s="63"/>
      <c r="E217" s="63"/>
      <c r="F217" s="63"/>
      <c r="G217" s="19">
        <f t="shared" si="6"/>
        <v>561.88</v>
      </c>
      <c r="H217" s="63"/>
      <c r="I217" s="22" t="s">
        <v>11</v>
      </c>
    </row>
    <row r="218" ht="14.25" spans="1:9">
      <c r="A218" s="16">
        <v>43673</v>
      </c>
      <c r="B218" s="78">
        <v>0.23</v>
      </c>
      <c r="C218" s="63"/>
      <c r="D218" s="63"/>
      <c r="E218" s="63"/>
      <c r="F218" s="63"/>
      <c r="G218" s="19">
        <f t="shared" si="6"/>
        <v>562.11</v>
      </c>
      <c r="H218" s="63"/>
      <c r="I218" s="22" t="s">
        <v>11</v>
      </c>
    </row>
    <row r="219" ht="14.25" spans="1:9">
      <c r="A219" s="16">
        <v>43674</v>
      </c>
      <c r="B219" s="78">
        <v>0.24</v>
      </c>
      <c r="C219" s="63"/>
      <c r="D219" s="63"/>
      <c r="E219" s="63"/>
      <c r="F219" s="63"/>
      <c r="G219" s="19">
        <f t="shared" si="6"/>
        <v>562.35</v>
      </c>
      <c r="H219" s="63"/>
      <c r="I219" s="22" t="s">
        <v>11</v>
      </c>
    </row>
    <row r="220" ht="14.25" spans="1:9">
      <c r="A220" s="16">
        <v>43675</v>
      </c>
      <c r="B220" s="78">
        <v>0.46</v>
      </c>
      <c r="C220" s="63"/>
      <c r="D220" s="63"/>
      <c r="E220" s="63"/>
      <c r="F220" s="63"/>
      <c r="G220" s="19">
        <f t="shared" si="6"/>
        <v>562.81</v>
      </c>
      <c r="H220" s="63"/>
      <c r="I220" s="22" t="s">
        <v>11</v>
      </c>
    </row>
    <row r="221" ht="14.25" spans="1:9">
      <c r="A221" s="16">
        <v>43676</v>
      </c>
      <c r="B221" s="78">
        <v>0.22</v>
      </c>
      <c r="C221" s="63"/>
      <c r="D221" s="63"/>
      <c r="E221" s="63"/>
      <c r="F221" s="63"/>
      <c r="G221" s="19">
        <f t="shared" si="6"/>
        <v>563.03</v>
      </c>
      <c r="H221" s="63"/>
      <c r="I221" s="22" t="s">
        <v>11</v>
      </c>
    </row>
    <row r="222" ht="14.25" spans="1:9">
      <c r="A222" s="16">
        <v>43677</v>
      </c>
      <c r="B222" s="78">
        <v>1.46</v>
      </c>
      <c r="C222" s="63"/>
      <c r="D222" s="63"/>
      <c r="E222" s="63"/>
      <c r="F222" s="63"/>
      <c r="G222" s="19">
        <f t="shared" si="6"/>
        <v>564.49</v>
      </c>
      <c r="H222" s="63"/>
      <c r="I222" s="22" t="s">
        <v>11</v>
      </c>
    </row>
    <row r="223" ht="15.75" spans="1:9">
      <c r="A223" s="16" t="s">
        <v>12</v>
      </c>
      <c r="B223" s="78">
        <f>SUM(B192:B222)</f>
        <v>16.21</v>
      </c>
      <c r="C223" s="63"/>
      <c r="D223" s="63"/>
      <c r="E223" s="63"/>
      <c r="F223" s="63"/>
      <c r="G223" s="80">
        <f>G222</f>
        <v>564.49</v>
      </c>
      <c r="H223" s="18"/>
      <c r="I223" s="63"/>
    </row>
    <row r="224" ht="15.75" spans="1:9">
      <c r="A224" s="16">
        <v>43678</v>
      </c>
      <c r="B224" s="44">
        <v>0.28</v>
      </c>
      <c r="C224" s="18"/>
      <c r="D224" s="18"/>
      <c r="E224" s="18"/>
      <c r="F224" s="18"/>
      <c r="G224" s="19">
        <f>B224+G223</f>
        <v>564.77</v>
      </c>
      <c r="H224" s="18"/>
      <c r="I224" s="22" t="s">
        <v>11</v>
      </c>
    </row>
    <row r="225" ht="15.75" spans="1:9">
      <c r="A225" s="16">
        <v>43679</v>
      </c>
      <c r="B225" s="44">
        <v>0.22</v>
      </c>
      <c r="C225" s="18"/>
      <c r="D225" s="18"/>
      <c r="E225" s="18"/>
      <c r="F225" s="18"/>
      <c r="G225" s="19">
        <f>B225+G224</f>
        <v>564.99</v>
      </c>
      <c r="H225" s="18"/>
      <c r="I225" s="22" t="s">
        <v>11</v>
      </c>
    </row>
    <row r="226" ht="15.75" spans="1:9">
      <c r="A226" s="16">
        <v>43680</v>
      </c>
      <c r="B226" s="44">
        <v>0.27</v>
      </c>
      <c r="C226" s="18"/>
      <c r="D226" s="18"/>
      <c r="E226" s="18"/>
      <c r="F226" s="18"/>
      <c r="G226" s="19">
        <f t="shared" ref="G226:G254" si="7">B226+G225</f>
        <v>565.26</v>
      </c>
      <c r="H226" s="18"/>
      <c r="I226" s="22" t="s">
        <v>11</v>
      </c>
    </row>
    <row r="227" ht="15.75" spans="1:9">
      <c r="A227" s="16">
        <v>43681</v>
      </c>
      <c r="B227" s="44">
        <v>0.3</v>
      </c>
      <c r="C227" s="18"/>
      <c r="D227" s="18"/>
      <c r="E227" s="18"/>
      <c r="F227" s="18"/>
      <c r="G227" s="19">
        <f t="shared" si="7"/>
        <v>565.56</v>
      </c>
      <c r="H227" s="18"/>
      <c r="I227" s="22" t="s">
        <v>11</v>
      </c>
    </row>
    <row r="228" ht="15.75" spans="1:9">
      <c r="A228" s="16">
        <v>43682</v>
      </c>
      <c r="B228" s="44">
        <v>1.56</v>
      </c>
      <c r="C228" s="18"/>
      <c r="D228" s="18"/>
      <c r="E228" s="18"/>
      <c r="F228" s="18"/>
      <c r="G228" s="19">
        <f t="shared" si="7"/>
        <v>567.12</v>
      </c>
      <c r="H228" s="18"/>
      <c r="I228" s="22" t="s">
        <v>11</v>
      </c>
    </row>
    <row r="229" ht="15.75" spans="1:9">
      <c r="A229" s="16">
        <v>43683</v>
      </c>
      <c r="B229" s="44">
        <v>0.93</v>
      </c>
      <c r="C229" s="18"/>
      <c r="D229" s="18"/>
      <c r="E229" s="18"/>
      <c r="F229" s="18"/>
      <c r="G229" s="19">
        <f t="shared" si="7"/>
        <v>568.05</v>
      </c>
      <c r="H229" s="18"/>
      <c r="I229" s="22" t="s">
        <v>11</v>
      </c>
    </row>
    <row r="230" ht="15.75" spans="1:9">
      <c r="A230" s="16">
        <v>43684</v>
      </c>
      <c r="B230" s="44">
        <v>0.43</v>
      </c>
      <c r="C230" s="18"/>
      <c r="D230" s="18"/>
      <c r="E230" s="18"/>
      <c r="F230" s="18"/>
      <c r="G230" s="19">
        <f t="shared" si="7"/>
        <v>568.48</v>
      </c>
      <c r="H230" s="18"/>
      <c r="I230" s="22" t="s">
        <v>11</v>
      </c>
    </row>
    <row r="231" ht="15.75" spans="1:9">
      <c r="A231" s="16">
        <v>43685</v>
      </c>
      <c r="B231" s="44">
        <v>0.46</v>
      </c>
      <c r="C231" s="18"/>
      <c r="D231" s="18"/>
      <c r="E231" s="18"/>
      <c r="F231" s="18"/>
      <c r="G231" s="19">
        <f t="shared" si="7"/>
        <v>568.94</v>
      </c>
      <c r="H231" s="18"/>
      <c r="I231" s="22" t="s">
        <v>11</v>
      </c>
    </row>
    <row r="232" ht="15.75" spans="1:9">
      <c r="A232" s="16">
        <v>43686</v>
      </c>
      <c r="B232" s="83">
        <v>2.33</v>
      </c>
      <c r="C232" s="18"/>
      <c r="D232" s="18"/>
      <c r="E232" s="18"/>
      <c r="F232" s="18"/>
      <c r="G232" s="19">
        <f t="shared" si="7"/>
        <v>571.27</v>
      </c>
      <c r="H232" s="18"/>
      <c r="I232" s="22" t="s">
        <v>11</v>
      </c>
    </row>
    <row r="233" ht="15.75" spans="1:9">
      <c r="A233" s="16">
        <v>43687</v>
      </c>
      <c r="B233" s="83">
        <v>0.48</v>
      </c>
      <c r="C233" s="18"/>
      <c r="D233" s="18"/>
      <c r="E233" s="18"/>
      <c r="F233" s="18"/>
      <c r="G233" s="19">
        <f t="shared" si="7"/>
        <v>571.75</v>
      </c>
      <c r="H233" s="18"/>
      <c r="I233" s="22" t="s">
        <v>11</v>
      </c>
    </row>
    <row r="234" ht="15.75" spans="1:9">
      <c r="A234" s="16">
        <v>43688</v>
      </c>
      <c r="B234" s="83">
        <v>0.47</v>
      </c>
      <c r="C234" s="18"/>
      <c r="D234" s="18"/>
      <c r="E234" s="18"/>
      <c r="F234" s="18"/>
      <c r="G234" s="19">
        <f t="shared" si="7"/>
        <v>572.22</v>
      </c>
      <c r="H234" s="18"/>
      <c r="I234" s="22" t="s">
        <v>11</v>
      </c>
    </row>
    <row r="235" ht="15.75" spans="1:16">
      <c r="A235" s="16">
        <v>43689</v>
      </c>
      <c r="B235" s="83">
        <v>2.01</v>
      </c>
      <c r="C235" s="18"/>
      <c r="D235" s="18"/>
      <c r="E235" s="18"/>
      <c r="F235" s="18"/>
      <c r="G235" s="19">
        <f t="shared" si="7"/>
        <v>574.23</v>
      </c>
      <c r="H235" s="18"/>
      <c r="I235" s="22" t="s">
        <v>11</v>
      </c>
      <c r="P235" t="s">
        <v>13</v>
      </c>
    </row>
    <row r="236" ht="15.75" spans="1:9">
      <c r="A236" s="16">
        <v>43690</v>
      </c>
      <c r="B236" s="83">
        <v>0.91</v>
      </c>
      <c r="C236" s="18"/>
      <c r="D236" s="18"/>
      <c r="E236" s="18"/>
      <c r="F236" s="18"/>
      <c r="G236" s="19">
        <f t="shared" si="7"/>
        <v>575.14</v>
      </c>
      <c r="H236" s="18"/>
      <c r="I236" s="22" t="s">
        <v>11</v>
      </c>
    </row>
    <row r="237" ht="15.75" spans="1:9">
      <c r="A237" s="16">
        <v>43691</v>
      </c>
      <c r="B237" s="83">
        <v>0.37</v>
      </c>
      <c r="C237" s="18"/>
      <c r="D237" s="18"/>
      <c r="E237" s="18"/>
      <c r="F237" s="18"/>
      <c r="G237" s="19">
        <f t="shared" si="7"/>
        <v>575.51</v>
      </c>
      <c r="H237" s="18"/>
      <c r="I237" s="22" t="s">
        <v>11</v>
      </c>
    </row>
    <row r="238" ht="15.75" spans="1:9">
      <c r="A238" s="16">
        <v>43692</v>
      </c>
      <c r="B238" s="44">
        <v>0.26</v>
      </c>
      <c r="C238" s="18"/>
      <c r="D238" s="18"/>
      <c r="E238" s="18"/>
      <c r="F238" s="18"/>
      <c r="G238" s="19">
        <f t="shared" si="7"/>
        <v>575.77</v>
      </c>
      <c r="H238" s="18" t="s">
        <v>14</v>
      </c>
      <c r="I238" s="22" t="s">
        <v>11</v>
      </c>
    </row>
    <row r="239" ht="15.75" spans="1:9">
      <c r="A239" s="16">
        <v>43693</v>
      </c>
      <c r="B239" s="44">
        <v>0.23</v>
      </c>
      <c r="C239" s="18"/>
      <c r="D239" s="18"/>
      <c r="E239" s="18"/>
      <c r="F239" s="18"/>
      <c r="G239" s="19">
        <f t="shared" si="7"/>
        <v>576</v>
      </c>
      <c r="H239" s="18"/>
      <c r="I239" s="22" t="s">
        <v>11</v>
      </c>
    </row>
    <row r="240" ht="15.75" spans="1:9">
      <c r="A240" s="16">
        <v>43694</v>
      </c>
      <c r="B240" s="44">
        <v>0.25</v>
      </c>
      <c r="C240" s="18"/>
      <c r="D240" s="18"/>
      <c r="E240" s="18"/>
      <c r="F240" s="18"/>
      <c r="G240" s="19">
        <f t="shared" si="7"/>
        <v>576.25</v>
      </c>
      <c r="H240" s="18"/>
      <c r="I240" s="22" t="s">
        <v>11</v>
      </c>
    </row>
    <row r="241" ht="15.75" spans="1:9">
      <c r="A241" s="16">
        <v>43695</v>
      </c>
      <c r="B241" s="44">
        <v>0.25</v>
      </c>
      <c r="C241" s="18"/>
      <c r="D241" s="18"/>
      <c r="E241" s="18"/>
      <c r="F241" s="18"/>
      <c r="G241" s="19">
        <f t="shared" si="7"/>
        <v>576.5</v>
      </c>
      <c r="H241" s="18"/>
      <c r="I241" s="22" t="s">
        <v>11</v>
      </c>
    </row>
    <row r="242" ht="14.25" spans="1:9">
      <c r="A242" s="16">
        <v>43696</v>
      </c>
      <c r="B242" s="44">
        <v>0.47</v>
      </c>
      <c r="C242" s="63"/>
      <c r="D242" s="63"/>
      <c r="E242" s="63"/>
      <c r="F242" s="63"/>
      <c r="G242" s="19">
        <f t="shared" si="7"/>
        <v>576.97</v>
      </c>
      <c r="H242" s="63"/>
      <c r="I242" s="22" t="s">
        <v>11</v>
      </c>
    </row>
    <row r="243" ht="14.25" spans="1:9">
      <c r="A243" s="16">
        <v>43697</v>
      </c>
      <c r="B243" s="44">
        <v>0.23</v>
      </c>
      <c r="C243" s="63"/>
      <c r="D243" s="63"/>
      <c r="E243" s="63"/>
      <c r="F243" s="63"/>
      <c r="G243" s="19">
        <f t="shared" si="7"/>
        <v>577.2</v>
      </c>
      <c r="H243" s="63"/>
      <c r="I243" s="22" t="s">
        <v>11</v>
      </c>
    </row>
    <row r="244" ht="14.25" spans="1:9">
      <c r="A244" s="16">
        <v>43698</v>
      </c>
      <c r="B244" s="83">
        <v>1.51</v>
      </c>
      <c r="C244" s="63"/>
      <c r="D244" s="63"/>
      <c r="E244" s="63"/>
      <c r="F244" s="63"/>
      <c r="G244" s="19">
        <f t="shared" si="7"/>
        <v>578.71</v>
      </c>
      <c r="H244" s="63"/>
      <c r="I244" s="22" t="s">
        <v>11</v>
      </c>
    </row>
    <row r="245" ht="14.25" spans="1:9">
      <c r="A245" s="16">
        <v>43699</v>
      </c>
      <c r="B245" s="83">
        <v>3.11</v>
      </c>
      <c r="C245" s="63"/>
      <c r="D245" s="63"/>
      <c r="E245" s="63"/>
      <c r="F245" s="63"/>
      <c r="G245" s="19">
        <f t="shared" si="7"/>
        <v>581.82</v>
      </c>
      <c r="H245" s="63"/>
      <c r="I245" s="22" t="s">
        <v>11</v>
      </c>
    </row>
    <row r="246" ht="14.25" spans="1:9">
      <c r="A246" s="16">
        <v>43700</v>
      </c>
      <c r="B246" s="83">
        <v>1.41</v>
      </c>
      <c r="C246" s="63"/>
      <c r="D246" s="63"/>
      <c r="E246" s="63"/>
      <c r="F246" s="63"/>
      <c r="G246" s="19">
        <f t="shared" si="7"/>
        <v>583.23</v>
      </c>
      <c r="H246" s="63"/>
      <c r="I246" s="22" t="s">
        <v>11</v>
      </c>
    </row>
    <row r="247" ht="14.25" spans="1:9">
      <c r="A247" s="16">
        <v>43701</v>
      </c>
      <c r="B247" s="89">
        <v>1.43</v>
      </c>
      <c r="C247" s="63"/>
      <c r="D247" s="63"/>
      <c r="E247" s="63"/>
      <c r="F247" s="63"/>
      <c r="G247" s="19">
        <f t="shared" si="7"/>
        <v>584.66</v>
      </c>
      <c r="H247" s="63"/>
      <c r="I247" s="22" t="s">
        <v>11</v>
      </c>
    </row>
    <row r="248" ht="14.25" spans="1:9">
      <c r="A248" s="16">
        <v>43702</v>
      </c>
      <c r="B248" s="83">
        <v>0.23</v>
      </c>
      <c r="C248" s="63"/>
      <c r="D248" s="63"/>
      <c r="E248" s="63"/>
      <c r="F248" s="63"/>
      <c r="G248" s="19">
        <f t="shared" si="7"/>
        <v>584.89</v>
      </c>
      <c r="H248" s="63"/>
      <c r="I248" s="22" t="s">
        <v>11</v>
      </c>
    </row>
    <row r="249" ht="14.25" spans="1:14">
      <c r="A249" s="16">
        <v>43703</v>
      </c>
      <c r="B249" s="83">
        <v>1.48</v>
      </c>
      <c r="C249" s="63"/>
      <c r="D249" s="63"/>
      <c r="E249" s="63"/>
      <c r="F249" s="63"/>
      <c r="G249" s="19">
        <f t="shared" si="7"/>
        <v>586.37</v>
      </c>
      <c r="H249" s="63"/>
      <c r="I249" s="22" t="s">
        <v>11</v>
      </c>
      <c r="N249" t="s">
        <v>15</v>
      </c>
    </row>
    <row r="250" ht="14.25" spans="1:9">
      <c r="A250" s="16">
        <v>43704</v>
      </c>
      <c r="B250" s="78">
        <v>1.51</v>
      </c>
      <c r="C250" s="63"/>
      <c r="D250" s="63"/>
      <c r="E250" s="63"/>
      <c r="F250" s="63"/>
      <c r="G250" s="19">
        <f t="shared" si="7"/>
        <v>587.88</v>
      </c>
      <c r="H250" s="63"/>
      <c r="I250" s="22" t="s">
        <v>11</v>
      </c>
    </row>
    <row r="251" ht="14.25" spans="1:9">
      <c r="A251" s="16">
        <v>43705</v>
      </c>
      <c r="B251" s="86">
        <v>0.26</v>
      </c>
      <c r="C251" s="63"/>
      <c r="D251" s="63"/>
      <c r="E251" s="63"/>
      <c r="F251" s="63"/>
      <c r="G251" s="19">
        <f t="shared" si="7"/>
        <v>588.14</v>
      </c>
      <c r="H251" s="63"/>
      <c r="I251" s="22" t="s">
        <v>11</v>
      </c>
    </row>
    <row r="252" ht="14.25" spans="1:9">
      <c r="A252" s="16">
        <v>43706</v>
      </c>
      <c r="B252" s="78">
        <v>1.45</v>
      </c>
      <c r="C252" s="63"/>
      <c r="D252" s="63"/>
      <c r="E252" s="63"/>
      <c r="F252" s="63"/>
      <c r="G252" s="19">
        <f t="shared" si="7"/>
        <v>589.59</v>
      </c>
      <c r="H252" s="63"/>
      <c r="I252" s="22" t="s">
        <v>11</v>
      </c>
    </row>
    <row r="253" ht="14.25" spans="1:9">
      <c r="A253" s="16">
        <v>43707</v>
      </c>
      <c r="B253" s="86">
        <v>0.23</v>
      </c>
      <c r="C253" s="63"/>
      <c r="D253" s="63"/>
      <c r="E253" s="63"/>
      <c r="F253" s="63"/>
      <c r="G253" s="19">
        <f t="shared" si="7"/>
        <v>589.82</v>
      </c>
      <c r="H253" s="63"/>
      <c r="I253" s="22" t="s">
        <v>11</v>
      </c>
    </row>
    <row r="254" ht="14.25" spans="1:9">
      <c r="A254" s="16">
        <v>43708</v>
      </c>
      <c r="B254" s="78">
        <v>0.25</v>
      </c>
      <c r="C254" s="63"/>
      <c r="D254" s="63"/>
      <c r="E254" s="63"/>
      <c r="F254" s="63"/>
      <c r="G254" s="19">
        <f t="shared" si="7"/>
        <v>590.07</v>
      </c>
      <c r="H254" s="63"/>
      <c r="I254" s="22" t="s">
        <v>11</v>
      </c>
    </row>
    <row r="255" ht="15.75" spans="1:9">
      <c r="A255" s="79" t="s">
        <v>12</v>
      </c>
      <c r="B255" s="78">
        <f>SUM(B224:B254)</f>
        <v>25.58</v>
      </c>
      <c r="C255" s="63"/>
      <c r="D255" s="63"/>
      <c r="E255" s="63"/>
      <c r="F255" s="63"/>
      <c r="G255" s="80">
        <f>G254</f>
        <v>590.07</v>
      </c>
      <c r="H255" s="18"/>
      <c r="I255" s="63"/>
    </row>
    <row r="256" ht="15.75" spans="1:9">
      <c r="A256" s="16">
        <v>43709</v>
      </c>
      <c r="B256" s="83">
        <v>0.23</v>
      </c>
      <c r="C256" s="18"/>
      <c r="D256" s="18"/>
      <c r="E256" s="18"/>
      <c r="F256" s="18"/>
      <c r="G256" s="19">
        <f>B256+G255</f>
        <v>590.3</v>
      </c>
      <c r="H256" s="18"/>
      <c r="I256" s="22" t="s">
        <v>11</v>
      </c>
    </row>
    <row r="257" ht="15.75" spans="1:9">
      <c r="A257" s="16">
        <v>43710</v>
      </c>
      <c r="B257" s="89">
        <v>0.46</v>
      </c>
      <c r="C257" s="18"/>
      <c r="D257" s="18"/>
      <c r="E257" s="18"/>
      <c r="F257" s="18"/>
      <c r="G257" s="19">
        <f>B257+G256</f>
        <v>590.76</v>
      </c>
      <c r="H257" s="18"/>
      <c r="I257" s="22" t="s">
        <v>11</v>
      </c>
    </row>
    <row r="258" ht="15.75" spans="1:9">
      <c r="A258" s="16">
        <v>43711</v>
      </c>
      <c r="B258" s="83">
        <v>0.25</v>
      </c>
      <c r="C258" s="18"/>
      <c r="D258" s="18"/>
      <c r="E258" s="18"/>
      <c r="F258" s="18"/>
      <c r="G258" s="19">
        <f t="shared" ref="G258:G285" si="8">B258+G257</f>
        <v>591.01</v>
      </c>
      <c r="H258" s="18"/>
      <c r="I258" s="22" t="s">
        <v>11</v>
      </c>
    </row>
    <row r="259" ht="15.75" spans="1:9">
      <c r="A259" s="16">
        <v>43712</v>
      </c>
      <c r="B259" s="83">
        <v>0.51</v>
      </c>
      <c r="C259" s="18"/>
      <c r="D259" s="18"/>
      <c r="E259" s="18"/>
      <c r="F259" s="18"/>
      <c r="G259" s="19">
        <f t="shared" si="8"/>
        <v>591.52</v>
      </c>
      <c r="H259" s="18"/>
      <c r="I259" s="22" t="s">
        <v>11</v>
      </c>
    </row>
    <row r="260" ht="15.75" spans="1:9">
      <c r="A260" s="16">
        <v>43713</v>
      </c>
      <c r="B260" s="83">
        <v>0.59</v>
      </c>
      <c r="C260" s="18"/>
      <c r="D260" s="18"/>
      <c r="E260" s="18"/>
      <c r="F260" s="18"/>
      <c r="G260" s="19">
        <f t="shared" si="8"/>
        <v>592.11</v>
      </c>
      <c r="H260" s="18"/>
      <c r="I260" s="22" t="s">
        <v>11</v>
      </c>
    </row>
    <row r="261" ht="15.75" spans="1:9">
      <c r="A261" s="16">
        <v>43714</v>
      </c>
      <c r="B261" s="83">
        <v>1.55</v>
      </c>
      <c r="C261" s="18"/>
      <c r="D261" s="18"/>
      <c r="E261" s="18"/>
      <c r="F261" s="18"/>
      <c r="G261" s="19">
        <f t="shared" si="8"/>
        <v>593.66</v>
      </c>
      <c r="H261" s="18"/>
      <c r="I261" s="22" t="s">
        <v>11</v>
      </c>
    </row>
    <row r="262" ht="15.75" spans="1:9">
      <c r="A262" s="16">
        <v>43715</v>
      </c>
      <c r="B262" s="83">
        <v>1.46</v>
      </c>
      <c r="C262" s="18"/>
      <c r="D262" s="18"/>
      <c r="E262" s="18"/>
      <c r="F262" s="18"/>
      <c r="G262" s="19">
        <f t="shared" si="8"/>
        <v>595.12</v>
      </c>
      <c r="H262" s="18"/>
      <c r="I262" s="22" t="s">
        <v>11</v>
      </c>
    </row>
    <row r="263" ht="15.75" spans="1:9">
      <c r="A263" s="16">
        <v>43716</v>
      </c>
      <c r="B263" s="83">
        <v>0.25</v>
      </c>
      <c r="C263" s="18"/>
      <c r="D263" s="18"/>
      <c r="E263" s="18"/>
      <c r="F263" s="18"/>
      <c r="G263" s="19">
        <f t="shared" si="8"/>
        <v>595.37</v>
      </c>
      <c r="H263" s="18"/>
      <c r="I263" s="22" t="s">
        <v>11</v>
      </c>
    </row>
    <row r="264" ht="15.75" spans="1:9">
      <c r="A264" s="16">
        <v>43717</v>
      </c>
      <c r="B264" s="83">
        <v>0.48</v>
      </c>
      <c r="C264" s="18"/>
      <c r="D264" s="18"/>
      <c r="E264" s="18"/>
      <c r="F264" s="18"/>
      <c r="G264" s="19">
        <f t="shared" si="8"/>
        <v>595.85</v>
      </c>
      <c r="H264" s="18"/>
      <c r="I264" s="22" t="s">
        <v>11</v>
      </c>
    </row>
    <row r="265" ht="15.75" spans="1:9">
      <c r="A265" s="16">
        <v>43718</v>
      </c>
      <c r="B265" s="44">
        <v>0.26</v>
      </c>
      <c r="C265" s="18"/>
      <c r="D265" s="18"/>
      <c r="E265" s="18"/>
      <c r="F265" s="18"/>
      <c r="G265" s="19">
        <f t="shared" si="8"/>
        <v>596.11</v>
      </c>
      <c r="H265" s="18"/>
      <c r="I265" s="22" t="s">
        <v>11</v>
      </c>
    </row>
    <row r="266" ht="15.75" spans="1:9">
      <c r="A266" s="16">
        <v>43719</v>
      </c>
      <c r="B266" s="44">
        <v>0.27</v>
      </c>
      <c r="C266" s="18"/>
      <c r="D266" s="18"/>
      <c r="E266" s="18"/>
      <c r="F266" s="18"/>
      <c r="G266" s="19">
        <f t="shared" si="8"/>
        <v>596.38</v>
      </c>
      <c r="H266" s="18"/>
      <c r="I266" s="22" t="s">
        <v>11</v>
      </c>
    </row>
    <row r="267" ht="15.75" spans="1:9">
      <c r="A267" s="16">
        <v>43720</v>
      </c>
      <c r="B267" s="70">
        <v>1.49</v>
      </c>
      <c r="C267" s="18"/>
      <c r="D267" s="18"/>
      <c r="E267" s="18"/>
      <c r="F267" s="18"/>
      <c r="G267" s="19">
        <f t="shared" si="8"/>
        <v>597.87</v>
      </c>
      <c r="H267" s="18"/>
      <c r="I267" s="22" t="s">
        <v>11</v>
      </c>
    </row>
    <row r="268" ht="15.75" spans="1:9">
      <c r="A268" s="16">
        <v>43721</v>
      </c>
      <c r="B268" s="44">
        <v>0.27</v>
      </c>
      <c r="C268" s="18"/>
      <c r="D268" s="18"/>
      <c r="E268" s="18"/>
      <c r="F268" s="18"/>
      <c r="G268" s="19">
        <f t="shared" si="8"/>
        <v>598.14</v>
      </c>
      <c r="H268" s="18"/>
      <c r="I268" s="22" t="s">
        <v>11</v>
      </c>
    </row>
    <row r="269" ht="15.75" spans="1:9">
      <c r="A269" s="16">
        <v>43722</v>
      </c>
      <c r="B269" s="44">
        <v>0.28</v>
      </c>
      <c r="C269" s="18"/>
      <c r="D269" s="18"/>
      <c r="E269" s="18"/>
      <c r="F269" s="18"/>
      <c r="G269" s="19">
        <f t="shared" si="8"/>
        <v>598.42</v>
      </c>
      <c r="H269" s="18"/>
      <c r="I269" s="22" t="s">
        <v>11</v>
      </c>
    </row>
    <row r="270" ht="15.75" spans="1:9">
      <c r="A270" s="16">
        <v>43723</v>
      </c>
      <c r="B270" s="44">
        <v>0.26</v>
      </c>
      <c r="C270" s="18"/>
      <c r="D270" s="18"/>
      <c r="E270" s="18"/>
      <c r="F270" s="18"/>
      <c r="G270" s="19">
        <f t="shared" si="8"/>
        <v>598.68</v>
      </c>
      <c r="H270" s="18" t="s">
        <v>14</v>
      </c>
      <c r="I270" s="22" t="s">
        <v>11</v>
      </c>
    </row>
    <row r="271" ht="15.75" spans="1:9">
      <c r="A271" s="16">
        <v>43724</v>
      </c>
      <c r="B271" s="44">
        <v>0.59</v>
      </c>
      <c r="C271" s="18"/>
      <c r="D271" s="18"/>
      <c r="E271" s="18"/>
      <c r="F271" s="18"/>
      <c r="G271" s="19">
        <f t="shared" si="8"/>
        <v>599.27</v>
      </c>
      <c r="H271" s="18"/>
      <c r="I271" s="22" t="s">
        <v>11</v>
      </c>
    </row>
    <row r="272" ht="15.75" spans="1:9">
      <c r="A272" s="16">
        <v>43725</v>
      </c>
      <c r="B272" s="44">
        <v>0.26</v>
      </c>
      <c r="C272" s="18"/>
      <c r="D272" s="18"/>
      <c r="E272" s="18"/>
      <c r="F272" s="18"/>
      <c r="G272" s="19">
        <f t="shared" si="8"/>
        <v>599.53</v>
      </c>
      <c r="H272" s="18"/>
      <c r="I272" s="22" t="s">
        <v>11</v>
      </c>
    </row>
    <row r="273" ht="15.75" spans="1:9">
      <c r="A273" s="16">
        <v>43726</v>
      </c>
      <c r="B273" s="44">
        <v>0.26</v>
      </c>
      <c r="C273" s="18"/>
      <c r="D273" s="18"/>
      <c r="E273" s="18"/>
      <c r="F273" s="18"/>
      <c r="G273" s="19">
        <f t="shared" si="8"/>
        <v>599.79</v>
      </c>
      <c r="H273" s="18"/>
      <c r="I273" s="22" t="s">
        <v>11</v>
      </c>
    </row>
    <row r="274" ht="14.25" spans="1:12">
      <c r="A274" s="16">
        <v>43727</v>
      </c>
      <c r="B274" s="44">
        <v>1.49</v>
      </c>
      <c r="C274" s="63"/>
      <c r="D274" s="63"/>
      <c r="E274" s="63"/>
      <c r="F274" s="63"/>
      <c r="G274" s="19">
        <f t="shared" si="8"/>
        <v>601.28</v>
      </c>
      <c r="H274" s="63"/>
      <c r="I274" s="22" t="s">
        <v>11</v>
      </c>
      <c r="L274" t="s">
        <v>13</v>
      </c>
    </row>
    <row r="275" ht="14.25" spans="1:9">
      <c r="A275" s="16">
        <v>43728</v>
      </c>
      <c r="B275" s="44">
        <v>0.31</v>
      </c>
      <c r="C275" s="63"/>
      <c r="D275" s="63"/>
      <c r="E275" s="63"/>
      <c r="F275" s="63"/>
      <c r="G275" s="19">
        <f t="shared" si="8"/>
        <v>601.59</v>
      </c>
      <c r="H275" s="63"/>
      <c r="I275" s="22" t="s">
        <v>11</v>
      </c>
    </row>
    <row r="276" ht="14.25" spans="1:9">
      <c r="A276" s="16">
        <v>43729</v>
      </c>
      <c r="B276" s="44">
        <v>0.23</v>
      </c>
      <c r="C276" s="63"/>
      <c r="D276" s="63"/>
      <c r="E276" s="63"/>
      <c r="F276" s="63"/>
      <c r="G276" s="19">
        <f t="shared" si="8"/>
        <v>601.82</v>
      </c>
      <c r="H276" s="63"/>
      <c r="I276" s="22" t="s">
        <v>11</v>
      </c>
    </row>
    <row r="277" ht="14.25" spans="1:9">
      <c r="A277" s="16">
        <v>43730</v>
      </c>
      <c r="B277" s="44">
        <v>0.25</v>
      </c>
      <c r="C277" s="63"/>
      <c r="D277" s="63"/>
      <c r="E277" s="63"/>
      <c r="F277" s="63"/>
      <c r="G277" s="19">
        <f t="shared" si="8"/>
        <v>602.07</v>
      </c>
      <c r="H277" s="63"/>
      <c r="I277" s="22" t="s">
        <v>11</v>
      </c>
    </row>
    <row r="278" ht="14.25" spans="1:9">
      <c r="A278" s="16">
        <v>43731</v>
      </c>
      <c r="B278" s="83">
        <v>0.49</v>
      </c>
      <c r="C278" s="63"/>
      <c r="D278" s="63"/>
      <c r="E278" s="63"/>
      <c r="F278" s="63"/>
      <c r="G278" s="19">
        <f t="shared" si="8"/>
        <v>602.56</v>
      </c>
      <c r="H278" s="63"/>
      <c r="I278" s="22" t="s">
        <v>11</v>
      </c>
    </row>
    <row r="279" ht="14.25" spans="1:9">
      <c r="A279" s="16">
        <v>43732</v>
      </c>
      <c r="B279" s="89">
        <v>0.25</v>
      </c>
      <c r="C279" s="63"/>
      <c r="D279" s="63"/>
      <c r="E279" s="63"/>
      <c r="F279" s="63"/>
      <c r="G279" s="19">
        <f t="shared" si="8"/>
        <v>602.81</v>
      </c>
      <c r="H279" s="63"/>
      <c r="I279" s="22" t="s">
        <v>11</v>
      </c>
    </row>
    <row r="280" ht="14.25" spans="1:9">
      <c r="A280" s="16">
        <v>43733</v>
      </c>
      <c r="B280" s="83">
        <v>0.27</v>
      </c>
      <c r="C280" s="63"/>
      <c r="D280" s="63"/>
      <c r="E280" s="63"/>
      <c r="F280" s="63"/>
      <c r="G280" s="19">
        <f t="shared" si="8"/>
        <v>603.08</v>
      </c>
      <c r="H280" s="63"/>
      <c r="I280" s="22" t="s">
        <v>11</v>
      </c>
    </row>
    <row r="281" ht="14.25" spans="1:9">
      <c r="A281" s="16">
        <v>43734</v>
      </c>
      <c r="B281" s="44">
        <v>1.47</v>
      </c>
      <c r="C281" s="63"/>
      <c r="D281" s="63"/>
      <c r="E281" s="63"/>
      <c r="F281" s="63"/>
      <c r="G281" s="19">
        <f t="shared" si="8"/>
        <v>604.55</v>
      </c>
      <c r="H281" s="63"/>
      <c r="I281" s="22" t="s">
        <v>11</v>
      </c>
    </row>
    <row r="282" ht="14.25" spans="1:9">
      <c r="A282" s="16">
        <v>43735</v>
      </c>
      <c r="B282" s="65">
        <v>0.23</v>
      </c>
      <c r="C282" s="63"/>
      <c r="D282" s="63"/>
      <c r="E282" s="63"/>
      <c r="F282" s="63"/>
      <c r="G282" s="19">
        <f t="shared" si="8"/>
        <v>604.78</v>
      </c>
      <c r="H282" s="63"/>
      <c r="I282" s="22" t="s">
        <v>11</v>
      </c>
    </row>
    <row r="283" ht="14.25" spans="1:9">
      <c r="A283" s="16">
        <v>43736</v>
      </c>
      <c r="B283" s="65">
        <v>0.25</v>
      </c>
      <c r="C283" s="63"/>
      <c r="D283" s="63"/>
      <c r="E283" s="63"/>
      <c r="F283" s="63"/>
      <c r="G283" s="19">
        <f t="shared" si="8"/>
        <v>605.03</v>
      </c>
      <c r="H283" s="63"/>
      <c r="I283" s="22" t="s">
        <v>11</v>
      </c>
    </row>
    <row r="284" ht="14.25" spans="1:9">
      <c r="A284" s="16">
        <v>43737</v>
      </c>
      <c r="B284" s="78">
        <v>0.26</v>
      </c>
      <c r="C284" s="63"/>
      <c r="D284" s="63"/>
      <c r="E284" s="63"/>
      <c r="F284" s="63"/>
      <c r="G284" s="19">
        <f t="shared" si="8"/>
        <v>605.29</v>
      </c>
      <c r="H284" s="63"/>
      <c r="I284" s="22" t="s">
        <v>11</v>
      </c>
    </row>
    <row r="285" ht="14.25" spans="1:9">
      <c r="A285" s="16">
        <v>43738</v>
      </c>
      <c r="B285" s="86">
        <v>0.26</v>
      </c>
      <c r="C285" s="63"/>
      <c r="D285" s="63"/>
      <c r="E285" s="63"/>
      <c r="F285" s="63"/>
      <c r="G285" s="19">
        <f t="shared" si="8"/>
        <v>605.55</v>
      </c>
      <c r="H285" s="63"/>
      <c r="I285" s="22" t="s">
        <v>11</v>
      </c>
    </row>
    <row r="286" ht="14.25" hidden="1" spans="1:9">
      <c r="A286" s="16"/>
      <c r="B286" s="78"/>
      <c r="C286" s="63"/>
      <c r="D286" s="63"/>
      <c r="E286" s="63"/>
      <c r="F286" s="63"/>
      <c r="G286" s="19"/>
      <c r="H286" s="63"/>
      <c r="I286" s="22"/>
    </row>
    <row r="287" ht="15.75" spans="1:9">
      <c r="A287" s="79" t="s">
        <v>12</v>
      </c>
      <c r="B287" s="78">
        <f>SUM(B256:B286)</f>
        <v>15.48</v>
      </c>
      <c r="C287" s="63"/>
      <c r="D287" s="63"/>
      <c r="E287" s="63"/>
      <c r="F287" s="63"/>
      <c r="G287" s="80">
        <f>G285</f>
        <v>605.55</v>
      </c>
      <c r="H287" s="18"/>
      <c r="I287" s="63"/>
    </row>
    <row r="288" ht="15.75" spans="1:9">
      <c r="A288" s="16">
        <v>43739</v>
      </c>
      <c r="B288" s="44">
        <v>0.51</v>
      </c>
      <c r="C288" s="18"/>
      <c r="D288" s="18"/>
      <c r="E288" s="18"/>
      <c r="F288" s="18"/>
      <c r="G288" s="19">
        <f>G287+B288</f>
        <v>606.06</v>
      </c>
      <c r="H288" s="18"/>
      <c r="I288" s="22" t="s">
        <v>11</v>
      </c>
    </row>
    <row r="289" ht="15.75" spans="1:9">
      <c r="A289" s="16">
        <v>43740</v>
      </c>
      <c r="B289" s="44">
        <v>0.27</v>
      </c>
      <c r="C289" s="18"/>
      <c r="D289" s="18"/>
      <c r="E289" s="18"/>
      <c r="F289" s="18"/>
      <c r="G289" s="19">
        <f>B289+G288</f>
        <v>606.33</v>
      </c>
      <c r="H289" s="18"/>
      <c r="I289" s="22" t="s">
        <v>11</v>
      </c>
    </row>
    <row r="290" ht="15.75" spans="1:9">
      <c r="A290" s="16">
        <v>43741</v>
      </c>
      <c r="B290" s="44">
        <v>1.5</v>
      </c>
      <c r="C290" s="18"/>
      <c r="D290" s="18"/>
      <c r="E290" s="18"/>
      <c r="F290" s="18"/>
      <c r="G290" s="19">
        <f t="shared" ref="G290:G318" si="9">B290+G289</f>
        <v>607.83</v>
      </c>
      <c r="H290" s="18"/>
      <c r="I290" s="22" t="s">
        <v>11</v>
      </c>
    </row>
    <row r="291" ht="15.75" spans="1:9">
      <c r="A291" s="16">
        <v>43742</v>
      </c>
      <c r="B291" s="44">
        <v>1.06</v>
      </c>
      <c r="C291" s="18"/>
      <c r="D291" s="18"/>
      <c r="E291" s="18"/>
      <c r="F291" s="18"/>
      <c r="G291" s="19">
        <f t="shared" si="9"/>
        <v>608.89</v>
      </c>
      <c r="H291" s="18"/>
      <c r="I291" s="22" t="s">
        <v>11</v>
      </c>
    </row>
    <row r="292" ht="15.75" spans="1:9">
      <c r="A292" s="16">
        <v>43743</v>
      </c>
      <c r="B292" s="44">
        <v>0.26</v>
      </c>
      <c r="C292" s="18"/>
      <c r="D292" s="18"/>
      <c r="E292" s="18"/>
      <c r="F292" s="18"/>
      <c r="G292" s="19">
        <f t="shared" si="9"/>
        <v>609.15</v>
      </c>
      <c r="H292" s="18"/>
      <c r="I292" s="22" t="s">
        <v>11</v>
      </c>
    </row>
    <row r="293" ht="15.75" spans="1:9">
      <c r="A293" s="16">
        <v>43744</v>
      </c>
      <c r="B293" s="44">
        <v>0.25</v>
      </c>
      <c r="C293" s="18"/>
      <c r="D293" s="18"/>
      <c r="E293" s="18"/>
      <c r="F293" s="18"/>
      <c r="G293" s="19">
        <f t="shared" si="9"/>
        <v>609.4</v>
      </c>
      <c r="H293" s="18"/>
      <c r="I293" s="22" t="s">
        <v>11</v>
      </c>
    </row>
    <row r="294" ht="15.75" spans="1:9">
      <c r="A294" s="16">
        <v>43745</v>
      </c>
      <c r="B294" s="44">
        <v>0.47</v>
      </c>
      <c r="C294" s="18"/>
      <c r="D294" s="18"/>
      <c r="E294" s="18"/>
      <c r="F294" s="18"/>
      <c r="G294" s="19">
        <f t="shared" si="9"/>
        <v>609.87</v>
      </c>
      <c r="H294" s="18"/>
      <c r="I294" s="22" t="s">
        <v>11</v>
      </c>
    </row>
    <row r="295" ht="15.75" spans="1:9">
      <c r="A295" s="16">
        <v>43746</v>
      </c>
      <c r="B295" s="44">
        <v>0.29</v>
      </c>
      <c r="C295" s="18"/>
      <c r="D295" s="18"/>
      <c r="E295" s="18"/>
      <c r="F295" s="18"/>
      <c r="G295" s="19">
        <f t="shared" si="9"/>
        <v>610.16</v>
      </c>
      <c r="H295" s="18"/>
      <c r="I295" s="96" t="s">
        <v>11</v>
      </c>
    </row>
    <row r="296" ht="15.75" spans="1:9">
      <c r="A296" s="16">
        <v>43747</v>
      </c>
      <c r="B296" s="44">
        <v>0.23</v>
      </c>
      <c r="C296" s="18"/>
      <c r="D296" s="18"/>
      <c r="E296" s="18"/>
      <c r="F296" s="18"/>
      <c r="G296" s="19">
        <f t="shared" si="9"/>
        <v>610.39</v>
      </c>
      <c r="H296" s="18"/>
      <c r="I296" s="22" t="s">
        <v>11</v>
      </c>
    </row>
    <row r="297" ht="15.75" spans="1:9">
      <c r="A297" s="16">
        <v>43748</v>
      </c>
      <c r="B297" s="44">
        <v>1.41</v>
      </c>
      <c r="C297" s="18"/>
      <c r="D297" s="18"/>
      <c r="E297" s="18"/>
      <c r="F297" s="18"/>
      <c r="G297" s="19">
        <f t="shared" si="9"/>
        <v>611.8</v>
      </c>
      <c r="H297" s="18"/>
      <c r="I297" s="22" t="s">
        <v>11</v>
      </c>
    </row>
    <row r="298" ht="15.75" spans="1:9">
      <c r="A298" s="16">
        <v>43749</v>
      </c>
      <c r="B298" s="44">
        <v>0.27</v>
      </c>
      <c r="C298" s="18"/>
      <c r="D298" s="18"/>
      <c r="E298" s="18"/>
      <c r="F298" s="18"/>
      <c r="G298" s="19">
        <f t="shared" si="9"/>
        <v>612.07</v>
      </c>
      <c r="H298" s="18"/>
      <c r="I298" s="22" t="s">
        <v>11</v>
      </c>
    </row>
    <row r="299" ht="15.75" spans="1:9">
      <c r="A299" s="16">
        <v>43750</v>
      </c>
      <c r="B299" s="70">
        <v>0.26</v>
      </c>
      <c r="C299" s="18"/>
      <c r="D299" s="18"/>
      <c r="E299" s="18"/>
      <c r="F299" s="18"/>
      <c r="G299" s="19">
        <f t="shared" si="9"/>
        <v>612.33</v>
      </c>
      <c r="H299" s="18"/>
      <c r="I299" s="22" t="s">
        <v>11</v>
      </c>
    </row>
    <row r="300" ht="15.75" spans="1:9">
      <c r="A300" s="16">
        <v>43751</v>
      </c>
      <c r="B300" s="44">
        <v>0.25</v>
      </c>
      <c r="C300" s="18"/>
      <c r="D300" s="18"/>
      <c r="E300" s="18"/>
      <c r="F300" s="18"/>
      <c r="G300" s="19">
        <f t="shared" si="9"/>
        <v>612.58</v>
      </c>
      <c r="H300" s="18"/>
      <c r="I300" s="22" t="s">
        <v>11</v>
      </c>
    </row>
    <row r="301" ht="15.75" spans="1:9">
      <c r="A301" s="16">
        <v>43752</v>
      </c>
      <c r="B301" s="44">
        <v>0.52</v>
      </c>
      <c r="C301" s="18"/>
      <c r="D301" s="18"/>
      <c r="E301" s="18"/>
      <c r="F301" s="18"/>
      <c r="G301" s="19">
        <f t="shared" si="9"/>
        <v>613.1</v>
      </c>
      <c r="H301" s="18"/>
      <c r="I301" s="22" t="s">
        <v>11</v>
      </c>
    </row>
    <row r="302" ht="15.75" spans="1:9">
      <c r="A302" s="16">
        <v>43753</v>
      </c>
      <c r="B302" s="44">
        <v>0.25</v>
      </c>
      <c r="C302" s="18"/>
      <c r="D302" s="18"/>
      <c r="E302" s="18"/>
      <c r="F302" s="18"/>
      <c r="G302" s="19">
        <f t="shared" si="9"/>
        <v>613.35</v>
      </c>
      <c r="H302" s="18" t="s">
        <v>14</v>
      </c>
      <c r="I302" s="22" t="s">
        <v>11</v>
      </c>
    </row>
    <row r="303" ht="15.75" spans="1:9">
      <c r="A303" s="16">
        <v>43754</v>
      </c>
      <c r="B303" s="44">
        <v>0.26</v>
      </c>
      <c r="C303" s="18"/>
      <c r="D303" s="18"/>
      <c r="E303" s="18"/>
      <c r="F303" s="18"/>
      <c r="G303" s="19">
        <f t="shared" si="9"/>
        <v>613.61</v>
      </c>
      <c r="H303" s="18"/>
      <c r="I303" s="22" t="s">
        <v>11</v>
      </c>
    </row>
    <row r="304" ht="15.75" spans="1:9">
      <c r="A304" s="16">
        <v>43755</v>
      </c>
      <c r="B304" s="44">
        <v>1.49</v>
      </c>
      <c r="C304" s="18"/>
      <c r="D304" s="18"/>
      <c r="E304" s="18"/>
      <c r="F304" s="18"/>
      <c r="G304" s="19">
        <f t="shared" si="9"/>
        <v>615.1</v>
      </c>
      <c r="H304" s="18"/>
      <c r="I304" s="22" t="s">
        <v>11</v>
      </c>
    </row>
    <row r="305" ht="15.75" spans="1:9">
      <c r="A305" s="16">
        <v>43756</v>
      </c>
      <c r="B305" s="44">
        <v>0.25</v>
      </c>
      <c r="C305" s="18"/>
      <c r="D305" s="18"/>
      <c r="E305" s="18"/>
      <c r="F305" s="18"/>
      <c r="G305" s="19">
        <f t="shared" si="9"/>
        <v>615.35</v>
      </c>
      <c r="H305" s="18"/>
      <c r="I305" s="22" t="s">
        <v>11</v>
      </c>
    </row>
    <row r="306" ht="14.25" spans="1:9">
      <c r="A306" s="16">
        <v>43757</v>
      </c>
      <c r="B306" s="44">
        <v>0.22</v>
      </c>
      <c r="C306" s="63"/>
      <c r="D306" s="63"/>
      <c r="E306" s="63"/>
      <c r="F306" s="63"/>
      <c r="G306" s="19">
        <f t="shared" si="9"/>
        <v>615.57</v>
      </c>
      <c r="H306" s="63"/>
      <c r="I306" s="22" t="s">
        <v>11</v>
      </c>
    </row>
    <row r="307" ht="14.25" spans="1:9">
      <c r="A307" s="16">
        <v>43758</v>
      </c>
      <c r="B307" s="44">
        <v>0.24</v>
      </c>
      <c r="C307" s="63"/>
      <c r="D307" s="63"/>
      <c r="E307" s="63"/>
      <c r="F307" s="63"/>
      <c r="G307" s="19">
        <f t="shared" si="9"/>
        <v>615.81</v>
      </c>
      <c r="H307" s="63"/>
      <c r="I307" s="22" t="s">
        <v>11</v>
      </c>
    </row>
    <row r="308" ht="14.25" spans="1:9">
      <c r="A308" s="16">
        <v>43759</v>
      </c>
      <c r="B308" s="44">
        <v>0.47</v>
      </c>
      <c r="C308" s="63"/>
      <c r="D308" s="63"/>
      <c r="E308" s="63"/>
      <c r="F308" s="63"/>
      <c r="G308" s="19">
        <f t="shared" si="9"/>
        <v>616.28</v>
      </c>
      <c r="H308" s="63"/>
      <c r="I308" s="22" t="s">
        <v>11</v>
      </c>
    </row>
    <row r="309" ht="14.25" spans="1:9">
      <c r="A309" s="16">
        <v>43760</v>
      </c>
      <c r="B309" s="44">
        <v>0.25</v>
      </c>
      <c r="C309" s="63"/>
      <c r="D309" s="63"/>
      <c r="E309" s="63"/>
      <c r="F309" s="63"/>
      <c r="G309" s="19">
        <f t="shared" si="9"/>
        <v>616.53</v>
      </c>
      <c r="H309" s="63"/>
      <c r="I309" s="22" t="s">
        <v>11</v>
      </c>
    </row>
    <row r="310" ht="14.25" spans="1:9">
      <c r="A310" s="16">
        <v>43761</v>
      </c>
      <c r="B310" s="83">
        <v>0.28</v>
      </c>
      <c r="C310" s="63"/>
      <c r="D310" s="63"/>
      <c r="E310" s="63"/>
      <c r="F310" s="63"/>
      <c r="G310" s="19">
        <f t="shared" si="9"/>
        <v>616.81</v>
      </c>
      <c r="H310" s="63"/>
      <c r="I310" s="22" t="s">
        <v>11</v>
      </c>
    </row>
    <row r="311" ht="14.25" spans="1:9">
      <c r="A311" s="16">
        <v>43762</v>
      </c>
      <c r="B311" s="89">
        <v>1.46</v>
      </c>
      <c r="C311" s="63"/>
      <c r="D311" s="63"/>
      <c r="E311" s="63"/>
      <c r="F311" s="63"/>
      <c r="G311" s="19">
        <f t="shared" si="9"/>
        <v>618.27</v>
      </c>
      <c r="H311" s="63"/>
      <c r="I311" s="22" t="s">
        <v>11</v>
      </c>
    </row>
    <row r="312" ht="14.25" spans="1:9">
      <c r="A312" s="16">
        <v>43763</v>
      </c>
      <c r="B312" s="83">
        <v>1.33</v>
      </c>
      <c r="C312" s="63"/>
      <c r="D312" s="63"/>
      <c r="E312" s="63"/>
      <c r="F312" s="63"/>
      <c r="G312" s="19">
        <f t="shared" si="9"/>
        <v>619.6</v>
      </c>
      <c r="H312" s="63"/>
      <c r="I312" s="22" t="s">
        <v>11</v>
      </c>
    </row>
    <row r="313" ht="14.25" spans="1:9">
      <c r="A313" s="16">
        <v>43764</v>
      </c>
      <c r="B313" s="83">
        <v>0.25</v>
      </c>
      <c r="C313" s="63"/>
      <c r="D313" s="63"/>
      <c r="E313" s="63"/>
      <c r="F313" s="63"/>
      <c r="G313" s="19">
        <f t="shared" si="9"/>
        <v>619.85</v>
      </c>
      <c r="H313" s="63"/>
      <c r="I313" s="22" t="s">
        <v>11</v>
      </c>
    </row>
    <row r="314" ht="14.25" spans="1:9">
      <c r="A314" s="16">
        <v>43765</v>
      </c>
      <c r="B314" s="78">
        <v>0.22</v>
      </c>
      <c r="C314" s="63"/>
      <c r="D314" s="63"/>
      <c r="E314" s="63"/>
      <c r="F314" s="63"/>
      <c r="G314" s="19">
        <f t="shared" si="9"/>
        <v>620.07</v>
      </c>
      <c r="H314" s="63"/>
      <c r="I314" s="22" t="s">
        <v>11</v>
      </c>
    </row>
    <row r="315" ht="14.25" spans="1:9">
      <c r="A315" s="16">
        <v>43766</v>
      </c>
      <c r="B315" s="86">
        <v>0.55</v>
      </c>
      <c r="C315" s="63"/>
      <c r="D315" s="63"/>
      <c r="E315" s="63"/>
      <c r="F315" s="63"/>
      <c r="G315" s="19">
        <f t="shared" si="9"/>
        <v>620.62</v>
      </c>
      <c r="H315" s="63"/>
      <c r="I315" s="22" t="s">
        <v>11</v>
      </c>
    </row>
    <row r="316" ht="14.25" spans="1:9">
      <c r="A316" s="16">
        <v>43767</v>
      </c>
      <c r="B316" s="78">
        <v>0.23</v>
      </c>
      <c r="C316" s="63"/>
      <c r="D316" s="63"/>
      <c r="E316" s="63"/>
      <c r="F316" s="63"/>
      <c r="G316" s="19">
        <f t="shared" si="9"/>
        <v>620.85</v>
      </c>
      <c r="H316" s="63"/>
      <c r="I316" s="22" t="s">
        <v>11</v>
      </c>
    </row>
    <row r="317" ht="14.25" spans="1:15">
      <c r="A317" s="16">
        <v>43768</v>
      </c>
      <c r="B317" s="87">
        <v>0.21</v>
      </c>
      <c r="C317" s="63"/>
      <c r="D317" s="63"/>
      <c r="E317" s="63"/>
      <c r="F317" s="63"/>
      <c r="G317" s="19">
        <f t="shared" si="9"/>
        <v>621.06</v>
      </c>
      <c r="H317" s="63"/>
      <c r="I317" s="22" t="s">
        <v>11</v>
      </c>
      <c r="O317" t="s">
        <v>13</v>
      </c>
    </row>
    <row r="318" ht="14.25" spans="1:9">
      <c r="A318" s="16">
        <v>43769</v>
      </c>
      <c r="B318" s="78">
        <v>1.42</v>
      </c>
      <c r="C318" s="63"/>
      <c r="D318" s="63"/>
      <c r="E318" s="63"/>
      <c r="F318" s="63"/>
      <c r="G318" s="19">
        <f t="shared" si="9"/>
        <v>622.48</v>
      </c>
      <c r="H318" s="63"/>
      <c r="I318" s="22" t="s">
        <v>11</v>
      </c>
    </row>
    <row r="319" ht="15.75" spans="1:9">
      <c r="A319" s="79" t="s">
        <v>12</v>
      </c>
      <c r="B319" s="78">
        <f>SUM(B288:B318)</f>
        <v>16.93</v>
      </c>
      <c r="C319" s="63"/>
      <c r="D319" s="63"/>
      <c r="E319" s="63"/>
      <c r="F319" s="63"/>
      <c r="G319" s="80">
        <f>G318</f>
        <v>622.48</v>
      </c>
      <c r="H319" s="18"/>
      <c r="I319" s="63"/>
    </row>
    <row r="320" ht="15.75" spans="1:9">
      <c r="A320" s="16">
        <v>43770</v>
      </c>
      <c r="B320" s="44">
        <v>0.23</v>
      </c>
      <c r="C320" s="18"/>
      <c r="D320" s="18"/>
      <c r="E320" s="18"/>
      <c r="F320" s="18"/>
      <c r="G320" s="19">
        <f>B320+G319</f>
        <v>622.71</v>
      </c>
      <c r="H320" s="18"/>
      <c r="I320" s="22" t="s">
        <v>11</v>
      </c>
    </row>
    <row r="321" ht="15.75" spans="1:9">
      <c r="A321" s="16">
        <v>43771</v>
      </c>
      <c r="B321" s="44">
        <v>0.22</v>
      </c>
      <c r="C321" s="18"/>
      <c r="D321" s="18"/>
      <c r="E321" s="18"/>
      <c r="F321" s="18"/>
      <c r="G321" s="19">
        <f>B321+G320</f>
        <v>622.93</v>
      </c>
      <c r="H321" s="18"/>
      <c r="I321" s="22" t="s">
        <v>11</v>
      </c>
    </row>
    <row r="322" ht="15.75" spans="1:9">
      <c r="A322" s="16">
        <v>43772</v>
      </c>
      <c r="B322" s="44">
        <v>0.3</v>
      </c>
      <c r="C322" s="18"/>
      <c r="D322" s="18"/>
      <c r="E322" s="18"/>
      <c r="F322" s="18"/>
      <c r="G322" s="19">
        <f t="shared" ref="G322:G350" si="10">B322+G321</f>
        <v>623.23</v>
      </c>
      <c r="H322" s="18"/>
      <c r="I322" s="22" t="s">
        <v>11</v>
      </c>
    </row>
    <row r="323" ht="15.75" spans="1:9">
      <c r="A323" s="16">
        <v>43773</v>
      </c>
      <c r="B323" s="44">
        <v>0.45</v>
      </c>
      <c r="C323" s="18"/>
      <c r="D323" s="18"/>
      <c r="E323" s="18"/>
      <c r="F323" s="18"/>
      <c r="G323" s="19">
        <f t="shared" si="10"/>
        <v>623.68</v>
      </c>
      <c r="H323" s="18"/>
      <c r="I323" s="22" t="s">
        <v>11</v>
      </c>
    </row>
    <row r="324" ht="15.75" spans="1:9">
      <c r="A324" s="16">
        <v>43774</v>
      </c>
      <c r="B324" s="44">
        <v>0.21</v>
      </c>
      <c r="C324" s="18"/>
      <c r="D324" s="18"/>
      <c r="E324" s="18"/>
      <c r="F324" s="18"/>
      <c r="G324" s="19">
        <f t="shared" si="10"/>
        <v>623.89</v>
      </c>
      <c r="H324" s="18"/>
      <c r="I324" s="22" t="s">
        <v>11</v>
      </c>
    </row>
    <row r="325" ht="15.75" spans="1:9">
      <c r="A325" s="16">
        <v>43775</v>
      </c>
      <c r="B325" s="44">
        <v>0.23</v>
      </c>
      <c r="C325" s="18"/>
      <c r="D325" s="18"/>
      <c r="E325" s="18"/>
      <c r="F325" s="18"/>
      <c r="G325" s="19">
        <f t="shared" si="10"/>
        <v>624.12</v>
      </c>
      <c r="H325" s="18"/>
      <c r="I325" s="22" t="s">
        <v>11</v>
      </c>
    </row>
    <row r="326" ht="15.75" spans="1:9">
      <c r="A326" s="16">
        <v>43776</v>
      </c>
      <c r="B326" s="44">
        <v>0.25</v>
      </c>
      <c r="C326" s="18"/>
      <c r="D326" s="18"/>
      <c r="E326" s="18"/>
      <c r="F326" s="18"/>
      <c r="G326" s="19">
        <f t="shared" si="10"/>
        <v>624.37</v>
      </c>
      <c r="H326" s="18"/>
      <c r="I326" s="22" t="s">
        <v>11</v>
      </c>
    </row>
    <row r="327" ht="15.75" spans="1:9">
      <c r="A327" s="16">
        <v>43777</v>
      </c>
      <c r="B327" s="44">
        <v>1.46</v>
      </c>
      <c r="C327" s="18"/>
      <c r="D327" s="18"/>
      <c r="E327" s="18"/>
      <c r="F327" s="18"/>
      <c r="G327" s="19">
        <f t="shared" si="10"/>
        <v>625.83</v>
      </c>
      <c r="H327" s="18"/>
      <c r="I327" s="22" t="s">
        <v>11</v>
      </c>
    </row>
    <row r="328" ht="15.75" spans="1:9">
      <c r="A328" s="16">
        <v>43778</v>
      </c>
      <c r="B328" s="44">
        <v>0.22</v>
      </c>
      <c r="C328" s="18"/>
      <c r="D328" s="18"/>
      <c r="E328" s="18"/>
      <c r="F328" s="18"/>
      <c r="G328" s="19">
        <f t="shared" si="10"/>
        <v>626.05</v>
      </c>
      <c r="H328" s="18"/>
      <c r="I328" s="22" t="s">
        <v>11</v>
      </c>
    </row>
    <row r="329" ht="15.75" spans="1:9">
      <c r="A329" s="16">
        <v>43779</v>
      </c>
      <c r="B329" s="44">
        <v>0.21</v>
      </c>
      <c r="C329" s="18"/>
      <c r="D329" s="18"/>
      <c r="E329" s="18"/>
      <c r="F329" s="18"/>
      <c r="G329" s="19">
        <f t="shared" si="10"/>
        <v>626.26</v>
      </c>
      <c r="H329" s="18"/>
      <c r="I329" s="22" t="s">
        <v>11</v>
      </c>
    </row>
    <row r="330" ht="15.75" spans="1:9">
      <c r="A330" s="16">
        <v>43780</v>
      </c>
      <c r="B330" s="44">
        <v>0.46</v>
      </c>
      <c r="C330" s="18"/>
      <c r="D330" s="18"/>
      <c r="E330" s="18"/>
      <c r="F330" s="18"/>
      <c r="G330" s="19">
        <f t="shared" si="10"/>
        <v>626.72</v>
      </c>
      <c r="H330" s="18"/>
      <c r="I330" s="22" t="s">
        <v>11</v>
      </c>
    </row>
    <row r="331" ht="15.75" spans="1:9">
      <c r="A331" s="16">
        <v>43781</v>
      </c>
      <c r="B331" s="97">
        <v>0.28</v>
      </c>
      <c r="C331" s="18"/>
      <c r="D331" s="18"/>
      <c r="E331" s="18"/>
      <c r="F331" s="18"/>
      <c r="G331" s="19">
        <f t="shared" si="10"/>
        <v>627</v>
      </c>
      <c r="H331" s="18"/>
      <c r="I331" s="96" t="s">
        <v>11</v>
      </c>
    </row>
    <row r="332" ht="15.75" spans="1:9">
      <c r="A332" s="16">
        <v>43782</v>
      </c>
      <c r="B332" s="44">
        <v>0.25</v>
      </c>
      <c r="C332" s="18"/>
      <c r="D332" s="18"/>
      <c r="E332" s="18"/>
      <c r="F332" s="18"/>
      <c r="G332" s="19">
        <f t="shared" si="10"/>
        <v>627.25</v>
      </c>
      <c r="H332" s="18"/>
      <c r="I332" s="22" t="s">
        <v>11</v>
      </c>
    </row>
    <row r="333" ht="15.75" spans="1:9">
      <c r="A333" s="16">
        <v>43783</v>
      </c>
      <c r="B333" s="44">
        <v>1.47</v>
      </c>
      <c r="C333" s="18"/>
      <c r="D333" s="18"/>
      <c r="E333" s="18"/>
      <c r="F333" s="18"/>
      <c r="G333" s="19">
        <f t="shared" si="10"/>
        <v>628.72</v>
      </c>
      <c r="H333" s="18"/>
      <c r="I333" s="22" t="s">
        <v>11</v>
      </c>
    </row>
    <row r="334" ht="15.75" spans="1:9">
      <c r="A334" s="16">
        <v>43784</v>
      </c>
      <c r="B334" s="83">
        <v>1.18</v>
      </c>
      <c r="C334" s="18"/>
      <c r="D334" s="18"/>
      <c r="E334" s="18"/>
      <c r="F334" s="18"/>
      <c r="G334" s="19">
        <f t="shared" si="10"/>
        <v>629.9</v>
      </c>
      <c r="H334" s="18" t="s">
        <v>14</v>
      </c>
      <c r="I334" s="22" t="s">
        <v>11</v>
      </c>
    </row>
    <row r="335" ht="15.75" spans="1:9">
      <c r="A335" s="16">
        <v>43785</v>
      </c>
      <c r="B335" s="44">
        <v>0.26</v>
      </c>
      <c r="C335" s="18"/>
      <c r="D335" s="18"/>
      <c r="E335" s="18"/>
      <c r="F335" s="18"/>
      <c r="G335" s="19">
        <f t="shared" si="10"/>
        <v>630.16</v>
      </c>
      <c r="H335" s="18"/>
      <c r="I335" s="22" t="s">
        <v>11</v>
      </c>
    </row>
    <row r="336" ht="15.75" spans="1:9">
      <c r="A336" s="16">
        <v>43786</v>
      </c>
      <c r="B336" s="44">
        <v>0.24</v>
      </c>
      <c r="C336" s="18"/>
      <c r="D336" s="18"/>
      <c r="E336" s="18"/>
      <c r="F336" s="18"/>
      <c r="G336" s="19">
        <f t="shared" si="10"/>
        <v>630.4</v>
      </c>
      <c r="H336" s="18"/>
      <c r="I336" s="22" t="s">
        <v>11</v>
      </c>
    </row>
    <row r="337" ht="15.75" spans="1:9">
      <c r="A337" s="16">
        <v>43787</v>
      </c>
      <c r="B337" s="44">
        <v>0.48</v>
      </c>
      <c r="C337" s="18"/>
      <c r="D337" s="18"/>
      <c r="E337" s="18"/>
      <c r="F337" s="18"/>
      <c r="G337" s="19">
        <f t="shared" si="10"/>
        <v>630.88</v>
      </c>
      <c r="H337" s="18"/>
      <c r="I337" s="22" t="s">
        <v>11</v>
      </c>
    </row>
    <row r="338" ht="14.25" spans="1:9">
      <c r="A338" s="16">
        <v>43788</v>
      </c>
      <c r="B338" s="44">
        <v>0.22</v>
      </c>
      <c r="C338" s="63"/>
      <c r="D338" s="63"/>
      <c r="E338" s="63"/>
      <c r="F338" s="63"/>
      <c r="G338" s="19">
        <f t="shared" si="10"/>
        <v>631.1</v>
      </c>
      <c r="H338" s="63"/>
      <c r="I338" s="22" t="s">
        <v>11</v>
      </c>
    </row>
    <row r="339" ht="14.25" spans="1:9">
      <c r="A339" s="16">
        <v>43789</v>
      </c>
      <c r="B339" s="44">
        <v>0.28</v>
      </c>
      <c r="C339" s="63"/>
      <c r="D339" s="63"/>
      <c r="E339" s="63"/>
      <c r="F339" s="63"/>
      <c r="G339" s="19">
        <f t="shared" si="10"/>
        <v>631.38</v>
      </c>
      <c r="H339" s="63"/>
      <c r="I339" s="22" t="s">
        <v>11</v>
      </c>
    </row>
    <row r="340" ht="14.25" spans="1:9">
      <c r="A340" s="16">
        <v>43790</v>
      </c>
      <c r="B340" s="44">
        <v>1.71</v>
      </c>
      <c r="C340" s="63"/>
      <c r="D340" s="63"/>
      <c r="E340" s="63"/>
      <c r="F340" s="63"/>
      <c r="G340" s="19">
        <f t="shared" si="10"/>
        <v>633.09</v>
      </c>
      <c r="H340" s="63"/>
      <c r="I340" s="22" t="s">
        <v>11</v>
      </c>
    </row>
    <row r="341" ht="14.25" spans="1:9">
      <c r="A341" s="16">
        <v>43791</v>
      </c>
      <c r="B341" s="44">
        <v>0.26</v>
      </c>
      <c r="C341" s="63"/>
      <c r="D341" s="63"/>
      <c r="E341" s="63"/>
      <c r="F341" s="63"/>
      <c r="G341" s="19">
        <f t="shared" si="10"/>
        <v>633.35</v>
      </c>
      <c r="H341" s="63"/>
      <c r="I341" s="22" t="s">
        <v>11</v>
      </c>
    </row>
    <row r="342" ht="14.25" spans="1:9">
      <c r="A342" s="16">
        <v>43792</v>
      </c>
      <c r="B342" s="44">
        <v>0.21</v>
      </c>
      <c r="C342" s="63"/>
      <c r="D342" s="63"/>
      <c r="E342" s="63"/>
      <c r="F342" s="63"/>
      <c r="G342" s="19">
        <f t="shared" si="10"/>
        <v>633.560000000001</v>
      </c>
      <c r="H342" s="63"/>
      <c r="I342" s="22" t="s">
        <v>11</v>
      </c>
    </row>
    <row r="343" ht="14.25" spans="1:9">
      <c r="A343" s="16">
        <v>43793</v>
      </c>
      <c r="B343" s="44">
        <v>0.22</v>
      </c>
      <c r="C343" s="63"/>
      <c r="D343" s="63"/>
      <c r="E343" s="63"/>
      <c r="F343" s="63"/>
      <c r="G343" s="19">
        <f t="shared" si="10"/>
        <v>633.780000000001</v>
      </c>
      <c r="H343" s="63"/>
      <c r="I343" s="22" t="s">
        <v>11</v>
      </c>
    </row>
    <row r="344" ht="14.25" spans="1:9">
      <c r="A344" s="16">
        <v>43794</v>
      </c>
      <c r="B344" s="44">
        <v>0.51</v>
      </c>
      <c r="C344" s="63"/>
      <c r="D344" s="63"/>
      <c r="E344" s="63"/>
      <c r="F344" s="63"/>
      <c r="G344" s="19">
        <f t="shared" si="10"/>
        <v>634.290000000001</v>
      </c>
      <c r="H344" s="63"/>
      <c r="I344" s="22" t="s">
        <v>11</v>
      </c>
    </row>
    <row r="345" ht="14.25" spans="1:9">
      <c r="A345" s="16">
        <v>43795</v>
      </c>
      <c r="B345" s="44">
        <v>0.26</v>
      </c>
      <c r="C345" s="63"/>
      <c r="D345" s="63"/>
      <c r="E345" s="63"/>
      <c r="F345" s="63"/>
      <c r="G345" s="19">
        <f t="shared" si="10"/>
        <v>634.550000000001</v>
      </c>
      <c r="H345" s="63"/>
      <c r="I345" s="22" t="s">
        <v>11</v>
      </c>
    </row>
    <row r="346" ht="14.25" spans="1:9">
      <c r="A346" s="16">
        <v>43796</v>
      </c>
      <c r="B346" s="65">
        <v>0.25</v>
      </c>
      <c r="C346" s="63"/>
      <c r="D346" s="63"/>
      <c r="E346" s="63"/>
      <c r="F346" s="63"/>
      <c r="G346" s="19">
        <f t="shared" si="10"/>
        <v>634.800000000001</v>
      </c>
      <c r="H346" s="63"/>
      <c r="I346" s="22" t="s">
        <v>11</v>
      </c>
    </row>
    <row r="347" ht="14.25" spans="1:9">
      <c r="A347" s="16">
        <v>43797</v>
      </c>
      <c r="B347" s="65">
        <v>1.5</v>
      </c>
      <c r="C347" s="63"/>
      <c r="D347" s="63"/>
      <c r="E347" s="63"/>
      <c r="F347" s="63"/>
      <c r="G347" s="19">
        <f t="shared" si="10"/>
        <v>636.300000000001</v>
      </c>
      <c r="H347" s="63"/>
      <c r="I347" s="22" t="s">
        <v>11</v>
      </c>
    </row>
    <row r="348" ht="14.25" spans="1:9">
      <c r="A348" s="16">
        <v>43798</v>
      </c>
      <c r="B348" s="65">
        <v>0.25</v>
      </c>
      <c r="C348" s="63"/>
      <c r="D348" s="63"/>
      <c r="E348" s="63"/>
      <c r="F348" s="63"/>
      <c r="G348" s="19">
        <f t="shared" si="10"/>
        <v>636.550000000001</v>
      </c>
      <c r="H348" s="63"/>
      <c r="I348" s="22" t="s">
        <v>11</v>
      </c>
    </row>
    <row r="349" ht="14.25" spans="1:9">
      <c r="A349" s="16">
        <v>43799</v>
      </c>
      <c r="B349" s="65">
        <v>0.28</v>
      </c>
      <c r="C349" s="63"/>
      <c r="D349" s="63"/>
      <c r="E349" s="63"/>
      <c r="F349" s="63"/>
      <c r="G349" s="19">
        <f t="shared" si="10"/>
        <v>636.83</v>
      </c>
      <c r="H349" s="63"/>
      <c r="I349" s="22" t="s">
        <v>11</v>
      </c>
    </row>
    <row r="350" ht="14.25" hidden="1" spans="1:9">
      <c r="A350" s="16"/>
      <c r="B350" s="78"/>
      <c r="C350" s="63"/>
      <c r="D350" s="63"/>
      <c r="E350" s="63"/>
      <c r="F350" s="63"/>
      <c r="G350" s="19">
        <f t="shared" si="10"/>
        <v>636.83</v>
      </c>
      <c r="H350" s="63"/>
      <c r="I350" s="22" t="s">
        <v>11</v>
      </c>
    </row>
    <row r="351" ht="15.75" spans="1:9">
      <c r="A351" s="79" t="s">
        <v>12</v>
      </c>
      <c r="B351" s="78">
        <f>SUM(B320:B350)</f>
        <v>14.35</v>
      </c>
      <c r="C351" s="63"/>
      <c r="D351" s="63"/>
      <c r="E351" s="63"/>
      <c r="F351" s="63"/>
      <c r="G351" s="80">
        <f>G350</f>
        <v>636.83</v>
      </c>
      <c r="H351" s="18"/>
      <c r="I351" s="63"/>
    </row>
    <row r="352" ht="15.75" spans="1:9">
      <c r="A352" s="16">
        <v>43800</v>
      </c>
      <c r="B352" s="83">
        <v>0.24</v>
      </c>
      <c r="C352" s="18"/>
      <c r="D352" s="18"/>
      <c r="E352" s="18"/>
      <c r="F352" s="18"/>
      <c r="G352" s="19">
        <f>B352+G351</f>
        <v>637.070000000001</v>
      </c>
      <c r="H352" s="18"/>
      <c r="I352" s="22" t="s">
        <v>11</v>
      </c>
    </row>
    <row r="353" ht="15.75" spans="1:9">
      <c r="A353" s="16">
        <v>43801</v>
      </c>
      <c r="B353" s="89">
        <v>0.26</v>
      </c>
      <c r="C353" s="18"/>
      <c r="D353" s="18"/>
      <c r="E353" s="18"/>
      <c r="F353" s="18"/>
      <c r="G353" s="19">
        <f>B353+G352</f>
        <v>637.33</v>
      </c>
      <c r="H353" s="18"/>
      <c r="I353" s="22" t="s">
        <v>11</v>
      </c>
    </row>
    <row r="354" ht="15.75" spans="1:9">
      <c r="A354" s="16">
        <v>43802</v>
      </c>
      <c r="B354" s="83">
        <v>0.23</v>
      </c>
      <c r="C354" s="18"/>
      <c r="D354" s="18"/>
      <c r="E354" s="18"/>
      <c r="F354" s="18"/>
      <c r="G354" s="19">
        <f t="shared" ref="G354:G382" si="11">B354+G353</f>
        <v>637.560000000001</v>
      </c>
      <c r="H354" s="18"/>
      <c r="I354" s="22" t="s">
        <v>11</v>
      </c>
    </row>
    <row r="355" ht="15.75" spans="1:9">
      <c r="A355" s="16">
        <v>43803</v>
      </c>
      <c r="B355" s="44">
        <v>0.31</v>
      </c>
      <c r="C355" s="18"/>
      <c r="D355" s="18"/>
      <c r="E355" s="18"/>
      <c r="F355" s="18"/>
      <c r="G355" s="19">
        <f t="shared" si="11"/>
        <v>637.87</v>
      </c>
      <c r="H355" s="18"/>
      <c r="I355" s="22" t="s">
        <v>11</v>
      </c>
    </row>
    <row r="356" ht="15.75" spans="1:9">
      <c r="A356" s="16">
        <v>43804</v>
      </c>
      <c r="B356" s="44">
        <v>1.51</v>
      </c>
      <c r="C356" s="18"/>
      <c r="D356" s="18"/>
      <c r="E356" s="18"/>
      <c r="F356" s="18"/>
      <c r="G356" s="19">
        <f t="shared" si="11"/>
        <v>639.38</v>
      </c>
      <c r="H356" s="18"/>
      <c r="I356" s="22" t="s">
        <v>11</v>
      </c>
    </row>
    <row r="357" ht="15.75" spans="1:9">
      <c r="A357" s="16">
        <v>43805</v>
      </c>
      <c r="B357" s="44">
        <v>0.25</v>
      </c>
      <c r="C357" s="18"/>
      <c r="D357" s="18"/>
      <c r="E357" s="18"/>
      <c r="F357" s="18"/>
      <c r="G357" s="19">
        <f t="shared" si="11"/>
        <v>639.63</v>
      </c>
      <c r="H357" s="18"/>
      <c r="I357" s="22" t="s">
        <v>11</v>
      </c>
    </row>
    <row r="358" ht="15.75" spans="1:9">
      <c r="A358" s="16">
        <v>43806</v>
      </c>
      <c r="B358" s="44">
        <v>0.21</v>
      </c>
      <c r="C358" s="18"/>
      <c r="D358" s="18"/>
      <c r="E358" s="18"/>
      <c r="F358" s="18"/>
      <c r="G358" s="19">
        <f t="shared" si="11"/>
        <v>639.84</v>
      </c>
      <c r="H358" s="18"/>
      <c r="I358" s="22" t="s">
        <v>11</v>
      </c>
    </row>
    <row r="359" ht="15.75" spans="1:9">
      <c r="A359" s="16">
        <v>43807</v>
      </c>
      <c r="B359" s="44">
        <v>0.25</v>
      </c>
      <c r="C359" s="18"/>
      <c r="D359" s="18"/>
      <c r="E359" s="18"/>
      <c r="F359" s="18"/>
      <c r="G359" s="19">
        <f t="shared" si="11"/>
        <v>640.09</v>
      </c>
      <c r="H359" s="18"/>
      <c r="I359" s="22" t="s">
        <v>11</v>
      </c>
    </row>
    <row r="360" ht="15.75" spans="1:9">
      <c r="A360" s="16">
        <v>43808</v>
      </c>
      <c r="B360" s="44">
        <v>0.27</v>
      </c>
      <c r="C360" s="18"/>
      <c r="D360" s="18"/>
      <c r="E360" s="18"/>
      <c r="F360" s="18"/>
      <c r="G360" s="19">
        <f t="shared" si="11"/>
        <v>640.36</v>
      </c>
      <c r="H360" s="18"/>
      <c r="I360" s="22" t="s">
        <v>11</v>
      </c>
    </row>
    <row r="361" ht="15.75" spans="1:9">
      <c r="A361" s="16">
        <v>43809</v>
      </c>
      <c r="B361" s="44">
        <v>0.23</v>
      </c>
      <c r="C361" s="18"/>
      <c r="D361" s="18"/>
      <c r="E361" s="18"/>
      <c r="F361" s="18"/>
      <c r="G361" s="19">
        <f t="shared" si="11"/>
        <v>640.59</v>
      </c>
      <c r="H361" s="18"/>
      <c r="I361" s="22" t="s">
        <v>11</v>
      </c>
    </row>
    <row r="362" ht="15.75" spans="1:9">
      <c r="A362" s="16">
        <v>43810</v>
      </c>
      <c r="B362" s="44">
        <v>0.25</v>
      </c>
      <c r="C362" s="18"/>
      <c r="D362" s="18"/>
      <c r="E362" s="18"/>
      <c r="F362" s="18"/>
      <c r="G362" s="19">
        <f t="shared" si="11"/>
        <v>640.84</v>
      </c>
      <c r="H362" s="18"/>
      <c r="I362" s="22" t="s">
        <v>11</v>
      </c>
    </row>
    <row r="363" ht="15.75" spans="1:9">
      <c r="A363" s="16">
        <v>43811</v>
      </c>
      <c r="B363" s="70">
        <v>1.51</v>
      </c>
      <c r="C363" s="18"/>
      <c r="D363" s="18"/>
      <c r="E363" s="18"/>
      <c r="F363" s="18"/>
      <c r="G363" s="19">
        <f t="shared" si="11"/>
        <v>642.35</v>
      </c>
      <c r="H363" s="18"/>
      <c r="I363" s="22" t="s">
        <v>11</v>
      </c>
    </row>
    <row r="364" ht="15.75" spans="1:9">
      <c r="A364" s="16">
        <v>43812</v>
      </c>
      <c r="B364" s="44">
        <v>0.21</v>
      </c>
      <c r="C364" s="18"/>
      <c r="D364" s="18"/>
      <c r="E364" s="18"/>
      <c r="F364" s="18"/>
      <c r="G364" s="19">
        <f t="shared" si="11"/>
        <v>642.560000000001</v>
      </c>
      <c r="H364" s="18"/>
      <c r="I364" s="22" t="s">
        <v>11</v>
      </c>
    </row>
    <row r="365" ht="15.75" spans="1:9">
      <c r="A365" s="16">
        <v>43813</v>
      </c>
      <c r="B365" s="44">
        <v>0.22</v>
      </c>
      <c r="C365" s="18"/>
      <c r="D365" s="18"/>
      <c r="E365" s="18"/>
      <c r="F365" s="18"/>
      <c r="G365" s="19">
        <f t="shared" si="11"/>
        <v>642.780000000001</v>
      </c>
      <c r="H365" s="18"/>
      <c r="I365" s="22" t="s">
        <v>11</v>
      </c>
    </row>
    <row r="366" ht="15.75" spans="1:9">
      <c r="A366" s="16">
        <v>43814</v>
      </c>
      <c r="B366" s="44">
        <v>0.25</v>
      </c>
      <c r="C366" s="18"/>
      <c r="D366" s="18"/>
      <c r="E366" s="18"/>
      <c r="F366" s="18"/>
      <c r="G366" s="19">
        <f t="shared" si="11"/>
        <v>643.030000000001</v>
      </c>
      <c r="H366" s="18" t="s">
        <v>14</v>
      </c>
      <c r="I366" s="22" t="s">
        <v>11</v>
      </c>
    </row>
    <row r="367" ht="15.75" spans="1:9">
      <c r="A367" s="16">
        <v>43815</v>
      </c>
      <c r="B367" s="44">
        <v>1.42</v>
      </c>
      <c r="C367" s="18"/>
      <c r="D367" s="18"/>
      <c r="E367" s="18"/>
      <c r="F367" s="18"/>
      <c r="G367" s="19">
        <f t="shared" si="11"/>
        <v>644.450000000001</v>
      </c>
      <c r="H367" s="18"/>
      <c r="I367" s="22" t="s">
        <v>11</v>
      </c>
    </row>
    <row r="368" ht="15.75" spans="1:9">
      <c r="A368" s="16">
        <v>43816</v>
      </c>
      <c r="B368" s="44">
        <v>0.25</v>
      </c>
      <c r="C368" s="18"/>
      <c r="D368" s="18"/>
      <c r="E368" s="18"/>
      <c r="F368" s="18"/>
      <c r="G368" s="19">
        <f t="shared" si="11"/>
        <v>644.700000000001</v>
      </c>
      <c r="H368" s="18"/>
      <c r="I368" s="22" t="s">
        <v>11</v>
      </c>
    </row>
    <row r="369" ht="15.75" spans="1:9">
      <c r="A369" s="16">
        <v>43817</v>
      </c>
      <c r="B369" s="44">
        <v>0.28</v>
      </c>
      <c r="C369" s="18"/>
      <c r="D369" s="18"/>
      <c r="E369" s="18"/>
      <c r="F369" s="18"/>
      <c r="G369" s="19">
        <f t="shared" si="11"/>
        <v>644.98</v>
      </c>
      <c r="H369" s="18"/>
      <c r="I369" s="22" t="s">
        <v>11</v>
      </c>
    </row>
    <row r="370" ht="14.25" spans="1:9">
      <c r="A370" s="16">
        <v>43818</v>
      </c>
      <c r="B370" s="44">
        <v>1.5</v>
      </c>
      <c r="C370" s="63"/>
      <c r="D370" s="63"/>
      <c r="E370" s="63"/>
      <c r="F370" s="63"/>
      <c r="G370" s="19">
        <f t="shared" si="11"/>
        <v>646.48</v>
      </c>
      <c r="H370" s="63"/>
      <c r="I370" s="22" t="s">
        <v>11</v>
      </c>
    </row>
    <row r="371" ht="14.25" spans="1:9">
      <c r="A371" s="16">
        <v>43819</v>
      </c>
      <c r="B371" s="44">
        <v>0.22</v>
      </c>
      <c r="C371" s="63"/>
      <c r="D371" s="63"/>
      <c r="E371" s="63"/>
      <c r="F371" s="63"/>
      <c r="G371" s="19">
        <f t="shared" si="11"/>
        <v>646.700000000001</v>
      </c>
      <c r="H371" s="63"/>
      <c r="I371" s="22" t="s">
        <v>11</v>
      </c>
    </row>
    <row r="372" ht="14.25" spans="1:9">
      <c r="A372" s="16">
        <v>43820</v>
      </c>
      <c r="B372" s="44">
        <v>0.28</v>
      </c>
      <c r="C372" s="63"/>
      <c r="D372" s="63"/>
      <c r="E372" s="63"/>
      <c r="F372" s="63"/>
      <c r="G372" s="19">
        <f t="shared" si="11"/>
        <v>646.98</v>
      </c>
      <c r="H372" s="63"/>
      <c r="I372" s="22" t="s">
        <v>11</v>
      </c>
    </row>
    <row r="373" ht="14.25" spans="1:9">
      <c r="A373" s="16">
        <v>43821</v>
      </c>
      <c r="B373" s="44">
        <v>0.25</v>
      </c>
      <c r="C373" s="63"/>
      <c r="D373" s="63"/>
      <c r="E373" s="63"/>
      <c r="F373" s="63"/>
      <c r="G373" s="19">
        <f t="shared" si="11"/>
        <v>647.23</v>
      </c>
      <c r="H373" s="63"/>
      <c r="I373" s="22" t="s">
        <v>11</v>
      </c>
    </row>
    <row r="374" ht="14.25" spans="1:9">
      <c r="A374" s="16">
        <v>43822</v>
      </c>
      <c r="B374" s="89">
        <v>0.54</v>
      </c>
      <c r="C374" s="63"/>
      <c r="D374" s="63"/>
      <c r="E374" s="63"/>
      <c r="F374" s="63"/>
      <c r="G374" s="19">
        <f t="shared" si="11"/>
        <v>647.77</v>
      </c>
      <c r="H374" s="63"/>
      <c r="I374" s="22" t="s">
        <v>11</v>
      </c>
    </row>
    <row r="375" ht="14.25" spans="1:9">
      <c r="A375" s="16">
        <v>43823</v>
      </c>
      <c r="B375" s="89">
        <v>0.23</v>
      </c>
      <c r="C375" s="63"/>
      <c r="D375" s="63"/>
      <c r="E375" s="63"/>
      <c r="F375" s="63"/>
      <c r="G375" s="19">
        <f t="shared" si="11"/>
        <v>648</v>
      </c>
      <c r="H375" s="63"/>
      <c r="I375" s="22" t="s">
        <v>11</v>
      </c>
    </row>
    <row r="376" ht="14.25" spans="1:9">
      <c r="A376" s="16">
        <v>43824</v>
      </c>
      <c r="B376" s="44">
        <v>0.28</v>
      </c>
      <c r="C376" s="63"/>
      <c r="D376" s="63"/>
      <c r="E376" s="63"/>
      <c r="F376" s="63"/>
      <c r="G376" s="19">
        <f t="shared" si="11"/>
        <v>648.28</v>
      </c>
      <c r="H376" s="63"/>
      <c r="I376" s="22" t="s">
        <v>11</v>
      </c>
    </row>
    <row r="377" ht="14.25" spans="1:9">
      <c r="A377" s="16">
        <v>43825</v>
      </c>
      <c r="B377" s="44">
        <v>1.48</v>
      </c>
      <c r="C377" s="63"/>
      <c r="D377" s="63"/>
      <c r="E377" s="63"/>
      <c r="F377" s="63"/>
      <c r="G377" s="19">
        <f t="shared" si="11"/>
        <v>649.76</v>
      </c>
      <c r="H377" s="63"/>
      <c r="I377" s="22" t="s">
        <v>11</v>
      </c>
    </row>
    <row r="378" ht="14.25" spans="1:9">
      <c r="A378" s="16">
        <v>43826</v>
      </c>
      <c r="B378" s="65">
        <v>0.31</v>
      </c>
      <c r="C378" s="63"/>
      <c r="D378" s="63"/>
      <c r="E378" s="63"/>
      <c r="F378" s="63"/>
      <c r="G378" s="19">
        <f t="shared" si="11"/>
        <v>650.07</v>
      </c>
      <c r="H378" s="63"/>
      <c r="I378" s="22" t="s">
        <v>11</v>
      </c>
    </row>
    <row r="379" ht="14.25" spans="1:9">
      <c r="A379" s="16">
        <v>43827</v>
      </c>
      <c r="B379" s="65">
        <v>0.26</v>
      </c>
      <c r="C379" s="63"/>
      <c r="D379" s="63"/>
      <c r="E379" s="63"/>
      <c r="F379" s="63"/>
      <c r="G379" s="19">
        <f t="shared" si="11"/>
        <v>650.33</v>
      </c>
      <c r="H379" s="63"/>
      <c r="I379" s="22" t="s">
        <v>11</v>
      </c>
    </row>
    <row r="380" ht="14.25" spans="1:9">
      <c r="A380" s="16">
        <v>43828</v>
      </c>
      <c r="B380" s="65">
        <v>0.23</v>
      </c>
      <c r="C380" s="63"/>
      <c r="D380" s="63"/>
      <c r="E380" s="63"/>
      <c r="F380" s="63"/>
      <c r="G380" s="19">
        <f t="shared" si="11"/>
        <v>650.56</v>
      </c>
      <c r="H380" s="63"/>
      <c r="I380" s="22" t="s">
        <v>11</v>
      </c>
    </row>
    <row r="381" ht="14.25" spans="1:9">
      <c r="A381" s="16">
        <v>43829</v>
      </c>
      <c r="B381" s="65">
        <v>0.21</v>
      </c>
      <c r="C381" s="63"/>
      <c r="D381" s="63"/>
      <c r="E381" s="63"/>
      <c r="F381" s="63"/>
      <c r="G381" s="19">
        <f t="shared" si="11"/>
        <v>650.77</v>
      </c>
      <c r="H381" s="63"/>
      <c r="I381" s="22" t="s">
        <v>11</v>
      </c>
    </row>
    <row r="382" ht="14.25" spans="1:9">
      <c r="A382" s="16">
        <v>43830</v>
      </c>
      <c r="B382" s="65">
        <v>0.26</v>
      </c>
      <c r="C382" s="63"/>
      <c r="D382" s="63"/>
      <c r="E382" s="63"/>
      <c r="F382" s="63"/>
      <c r="G382" s="19">
        <f t="shared" si="11"/>
        <v>651.03</v>
      </c>
      <c r="H382" s="63"/>
      <c r="I382" s="22" t="s">
        <v>11</v>
      </c>
    </row>
    <row r="383" ht="15.75" spans="1:9">
      <c r="A383" s="79" t="s">
        <v>12</v>
      </c>
      <c r="B383" s="78">
        <f>SUM(B352:B382)</f>
        <v>14.2</v>
      </c>
      <c r="C383" s="63"/>
      <c r="D383" s="63"/>
      <c r="E383" s="63"/>
      <c r="F383" s="63"/>
      <c r="G383" s="80">
        <f>G382</f>
        <v>651.03</v>
      </c>
      <c r="H383" s="18"/>
      <c r="I383" s="63"/>
    </row>
  </sheetData>
  <mergeCells count="8">
    <mergeCell ref="A1:I1"/>
    <mergeCell ref="D2:F2"/>
    <mergeCell ref="A2:A3"/>
    <mergeCell ref="B2:B3"/>
    <mergeCell ref="C2:C3"/>
    <mergeCell ref="G2:G3"/>
    <mergeCell ref="H2:H3"/>
    <mergeCell ref="I2:I3"/>
  </mergeCells>
  <pageMargins left="0.7" right="0.7" top="0.75" bottom="0.75" header="0.3" footer="0.3"/>
  <pageSetup paperSize="9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H26" sqref="H26"/>
    </sheetView>
  </sheetViews>
  <sheetFormatPr defaultColWidth="9" defaultRowHeight="13.5"/>
  <cols>
    <col min="6" max="6" width="8.875" style="3"/>
    <col min="7" max="7" width="9.375" customWidth="1"/>
    <col min="9" max="9" width="14.875" customWidth="1"/>
    <col min="10" max="10" width="8.875" hidden="1" customWidth="1"/>
  </cols>
  <sheetData>
    <row r="1" ht="20.25" spans="1:9">
      <c r="A1" s="4" t="s">
        <v>31</v>
      </c>
      <c r="B1" s="4"/>
      <c r="C1" s="4"/>
      <c r="D1" s="4"/>
      <c r="E1" s="4"/>
      <c r="F1" s="4"/>
      <c r="G1" s="4"/>
      <c r="H1" s="4"/>
      <c r="I1" s="4"/>
    </row>
    <row r="2" ht="14.25" spans="1:9">
      <c r="A2" s="41" t="s">
        <v>1</v>
      </c>
      <c r="B2" s="77" t="s">
        <v>2</v>
      </c>
      <c r="C2" s="41" t="s">
        <v>3</v>
      </c>
      <c r="D2" s="41" t="s">
        <v>4</v>
      </c>
      <c r="E2" s="41"/>
      <c r="F2" s="41"/>
      <c r="G2" s="77" t="s">
        <v>5</v>
      </c>
      <c r="H2" s="41" t="s">
        <v>6</v>
      </c>
      <c r="I2" s="41" t="s">
        <v>7</v>
      </c>
    </row>
    <row r="3" ht="14.25" spans="1:10">
      <c r="A3" s="41"/>
      <c r="B3" s="77"/>
      <c r="C3" s="41"/>
      <c r="D3" s="41" t="s">
        <v>8</v>
      </c>
      <c r="E3" s="41" t="s">
        <v>9</v>
      </c>
      <c r="F3" s="77" t="s">
        <v>10</v>
      </c>
      <c r="G3" s="77"/>
      <c r="H3" s="41"/>
      <c r="I3" s="41"/>
      <c r="J3" t="s">
        <v>32</v>
      </c>
    </row>
    <row r="4" ht="15.75" spans="1:10">
      <c r="A4" s="29" t="s">
        <v>17</v>
      </c>
      <c r="B4" s="17">
        <f>'2019废液 '!B35</f>
        <v>15.63</v>
      </c>
      <c r="C4" s="18"/>
      <c r="D4" s="18"/>
      <c r="E4" s="18"/>
      <c r="F4" s="30">
        <v>0</v>
      </c>
      <c r="G4" s="19">
        <f>'2019废液 '!G35</f>
        <v>469.81</v>
      </c>
      <c r="H4" s="18"/>
      <c r="I4" s="22" t="s">
        <v>11</v>
      </c>
      <c r="J4" t="s">
        <v>33</v>
      </c>
    </row>
    <row r="5" ht="15.75" spans="1:9">
      <c r="A5" s="29" t="s">
        <v>18</v>
      </c>
      <c r="B5" s="17">
        <f>'2019废液 '!B64</f>
        <v>12.74</v>
      </c>
      <c r="C5" s="18"/>
      <c r="D5" s="18"/>
      <c r="E5" s="18"/>
      <c r="F5" s="30">
        <v>0</v>
      </c>
      <c r="G5" s="19">
        <f>'2019废液 '!G64</f>
        <v>482.55</v>
      </c>
      <c r="H5" s="18"/>
      <c r="I5" s="22" t="s">
        <v>11</v>
      </c>
    </row>
    <row r="6" ht="15.75" spans="1:9">
      <c r="A6" s="29" t="s">
        <v>19</v>
      </c>
      <c r="B6" s="17">
        <f>'2019废液 '!B96</f>
        <v>15.04</v>
      </c>
      <c r="C6" s="18"/>
      <c r="D6" s="18"/>
      <c r="E6" s="18"/>
      <c r="F6" s="30">
        <v>0</v>
      </c>
      <c r="G6" s="19">
        <f>'2019废液 '!G96</f>
        <v>497.59</v>
      </c>
      <c r="H6" s="31"/>
      <c r="I6" s="22" t="s">
        <v>11</v>
      </c>
    </row>
    <row r="7" ht="15.75" spans="1:9">
      <c r="A7" s="29" t="s">
        <v>20</v>
      </c>
      <c r="B7" s="17">
        <f>'2019废液 '!B128</f>
        <v>14.77</v>
      </c>
      <c r="C7" s="18"/>
      <c r="D7" s="18"/>
      <c r="E7" s="18"/>
      <c r="F7" s="30">
        <v>0</v>
      </c>
      <c r="G7" s="19">
        <f>'2019废液 '!G128</f>
        <v>512.36</v>
      </c>
      <c r="H7" s="18"/>
      <c r="I7" s="22" t="s">
        <v>11</v>
      </c>
    </row>
    <row r="8" ht="15.75" spans="1:9">
      <c r="A8" s="29" t="s">
        <v>21</v>
      </c>
      <c r="B8" s="17">
        <f>'2019废液 '!B160</f>
        <v>21.01</v>
      </c>
      <c r="C8" s="18"/>
      <c r="D8" s="18"/>
      <c r="E8" s="18"/>
      <c r="F8" s="30">
        <v>0</v>
      </c>
      <c r="G8" s="19">
        <f>'2019废液 '!G160</f>
        <v>533.37</v>
      </c>
      <c r="H8" s="18"/>
      <c r="I8" s="22" t="s">
        <v>11</v>
      </c>
    </row>
    <row r="9" ht="15.75" spans="1:9">
      <c r="A9" s="29" t="s">
        <v>22</v>
      </c>
      <c r="B9" s="17">
        <f>'2019废液 '!B191</f>
        <v>14.91</v>
      </c>
      <c r="C9" s="18"/>
      <c r="D9" s="18"/>
      <c r="E9" s="18"/>
      <c r="F9" s="30">
        <v>0</v>
      </c>
      <c r="G9" s="19">
        <f>'2019废液 '!G191</f>
        <v>548.28</v>
      </c>
      <c r="H9" s="18"/>
      <c r="I9" s="22" t="s">
        <v>11</v>
      </c>
    </row>
    <row r="10" ht="15.75" spans="1:9">
      <c r="A10" s="29" t="s">
        <v>23</v>
      </c>
      <c r="B10" s="17">
        <f>'2019废液 '!B223</f>
        <v>16.21</v>
      </c>
      <c r="C10" s="18"/>
      <c r="D10" s="18"/>
      <c r="E10" s="18"/>
      <c r="F10" s="30">
        <f>0</f>
        <v>0</v>
      </c>
      <c r="G10" s="19">
        <f>'2019废液 '!G223</f>
        <v>564.49</v>
      </c>
      <c r="H10" s="18"/>
      <c r="I10" s="22" t="s">
        <v>11</v>
      </c>
    </row>
    <row r="11" ht="15.75" spans="1:9">
      <c r="A11" s="29" t="s">
        <v>24</v>
      </c>
      <c r="B11" s="17">
        <f>'2019废液 '!B255</f>
        <v>25.58</v>
      </c>
      <c r="C11" s="18"/>
      <c r="D11" s="18"/>
      <c r="E11" s="18"/>
      <c r="F11" s="30">
        <v>0</v>
      </c>
      <c r="G11" s="19">
        <f>'2019废液 '!G255</f>
        <v>590.07</v>
      </c>
      <c r="H11" s="18"/>
      <c r="I11" s="22" t="s">
        <v>11</v>
      </c>
    </row>
    <row r="12" ht="15.75" spans="1:9">
      <c r="A12" s="29" t="s">
        <v>25</v>
      </c>
      <c r="B12" s="17">
        <f>'2019废液 '!B287</f>
        <v>15.48</v>
      </c>
      <c r="C12" s="18"/>
      <c r="D12" s="18"/>
      <c r="E12" s="18"/>
      <c r="F12" s="30">
        <v>0</v>
      </c>
      <c r="G12" s="19">
        <f>'2019废液 '!G287</f>
        <v>605.55</v>
      </c>
      <c r="H12" s="18"/>
      <c r="I12" s="22" t="s">
        <v>11</v>
      </c>
    </row>
    <row r="13" ht="15.75" spans="1:9">
      <c r="A13" s="29" t="s">
        <v>26</v>
      </c>
      <c r="B13" s="17">
        <f>'2019废液 '!B319</f>
        <v>16.93</v>
      </c>
      <c r="C13" s="18"/>
      <c r="D13" s="18"/>
      <c r="E13" s="18"/>
      <c r="F13" s="30">
        <v>0</v>
      </c>
      <c r="G13" s="19">
        <f>'2019废液 '!G319</f>
        <v>622.48</v>
      </c>
      <c r="H13" s="18"/>
      <c r="I13" s="22" t="s">
        <v>11</v>
      </c>
    </row>
    <row r="14" ht="15.75" spans="1:9">
      <c r="A14" s="29" t="s">
        <v>27</v>
      </c>
      <c r="B14" s="17">
        <f>'2019废液 '!B351</f>
        <v>14.35</v>
      </c>
      <c r="C14" s="18"/>
      <c r="D14" s="18"/>
      <c r="E14" s="18"/>
      <c r="F14" s="30">
        <v>0</v>
      </c>
      <c r="G14" s="19">
        <f>'2019废液 '!G351</f>
        <v>636.83</v>
      </c>
      <c r="H14" s="18"/>
      <c r="I14" s="22" t="s">
        <v>11</v>
      </c>
    </row>
    <row r="15" ht="15.75" spans="1:9">
      <c r="A15" s="29" t="s">
        <v>28</v>
      </c>
      <c r="B15" s="17">
        <f>'2019废液 '!B383</f>
        <v>14.2</v>
      </c>
      <c r="C15" s="18"/>
      <c r="D15" s="18"/>
      <c r="E15" s="18"/>
      <c r="F15" s="30">
        <v>0</v>
      </c>
      <c r="G15" s="19">
        <f>'2019废液 '!G383</f>
        <v>651.03</v>
      </c>
      <c r="H15" s="18"/>
      <c r="I15" s="22" t="s">
        <v>11</v>
      </c>
    </row>
    <row r="16" ht="15.75" spans="1:9">
      <c r="A16" s="32" t="s">
        <v>12</v>
      </c>
      <c r="B16" s="17">
        <f>SUM(B4:B15)</f>
        <v>196.85</v>
      </c>
      <c r="C16" s="18"/>
      <c r="D16" s="18"/>
      <c r="E16" s="18"/>
      <c r="F16" s="30">
        <f>SUM(F4:F15)</f>
        <v>0</v>
      </c>
      <c r="G16" s="19">
        <f>G15</f>
        <v>651.03</v>
      </c>
      <c r="H16" s="18"/>
      <c r="I16" s="22"/>
    </row>
    <row r="17" spans="7:7">
      <c r="G17" s="33">
        <v>0.53153</v>
      </c>
    </row>
  </sheetData>
  <mergeCells count="8">
    <mergeCell ref="A1:I1"/>
    <mergeCell ref="D2:F2"/>
    <mergeCell ref="A2:A3"/>
    <mergeCell ref="B2:B3"/>
    <mergeCell ref="C2:C3"/>
    <mergeCell ref="G2:G3"/>
    <mergeCell ref="H2:H3"/>
    <mergeCell ref="I2:I3"/>
  </mergeCells>
  <pageMargins left="0.7" right="0.7" top="0.75" bottom="0.75" header="0.3" footer="0.3"/>
  <pageSetup paperSize="9" orientation="portrait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4"/>
  <sheetViews>
    <sheetView workbookViewId="0">
      <pane ySplit="3" topLeftCell="A359" activePane="bottomLeft" state="frozen"/>
      <selection/>
      <selection pane="bottomLeft" activeCell="H382" sqref="H382"/>
    </sheetView>
  </sheetViews>
  <sheetFormatPr defaultColWidth="9" defaultRowHeight="13.5"/>
  <cols>
    <col min="1" max="1" width="11.5" style="2" customWidth="1"/>
    <col min="2" max="2" width="12.625" style="3" customWidth="1"/>
    <col min="3" max="6" width="12.625" customWidth="1"/>
    <col min="7" max="7" width="12.625" style="3" customWidth="1"/>
    <col min="8" max="8" width="24.875" customWidth="1"/>
    <col min="9" max="9" width="15.375" customWidth="1"/>
    <col min="10" max="13" width="8.875" customWidth="1"/>
  </cols>
  <sheetData>
    <row r="1" ht="20.2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4.25" spans="1:9">
      <c r="A2" s="41" t="s">
        <v>1</v>
      </c>
      <c r="B2" s="77" t="s">
        <v>2</v>
      </c>
      <c r="C2" s="41" t="s">
        <v>3</v>
      </c>
      <c r="D2" s="41" t="s">
        <v>4</v>
      </c>
      <c r="E2" s="41"/>
      <c r="F2" s="41"/>
      <c r="G2" s="77" t="s">
        <v>5</v>
      </c>
      <c r="H2" s="41" t="s">
        <v>6</v>
      </c>
      <c r="I2" s="41" t="s">
        <v>7</v>
      </c>
    </row>
    <row r="3" ht="14.25" spans="1:9">
      <c r="A3" s="41"/>
      <c r="B3" s="77"/>
      <c r="C3" s="41"/>
      <c r="D3" s="41" t="s">
        <v>8</v>
      </c>
      <c r="E3" s="41" t="s">
        <v>9</v>
      </c>
      <c r="F3" s="41" t="s">
        <v>10</v>
      </c>
      <c r="G3" s="77"/>
      <c r="H3" s="41"/>
      <c r="I3" s="41"/>
    </row>
    <row r="4" ht="16.5" customHeight="1" spans="1:10">
      <c r="A4" s="16">
        <v>43831</v>
      </c>
      <c r="B4" s="44">
        <v>0.51</v>
      </c>
      <c r="C4" s="18"/>
      <c r="D4" s="18"/>
      <c r="E4" s="18"/>
      <c r="F4" s="18"/>
      <c r="G4" s="19">
        <f>'2019废液 '!G383+'2020废液  '!B4</f>
        <v>651.54</v>
      </c>
      <c r="H4" s="18"/>
      <c r="I4" s="22" t="s">
        <v>11</v>
      </c>
      <c r="J4">
        <f>'2019月度统计 '!G16</f>
        <v>651.03</v>
      </c>
    </row>
    <row r="5" ht="15.75" spans="1:9">
      <c r="A5" s="16">
        <v>43832</v>
      </c>
      <c r="B5" s="44">
        <v>2.1</v>
      </c>
      <c r="C5" s="18"/>
      <c r="D5" s="18"/>
      <c r="E5" s="18"/>
      <c r="F5" s="18"/>
      <c r="G5" s="19">
        <f>B5+G4</f>
        <v>653.64</v>
      </c>
      <c r="H5" s="18"/>
      <c r="I5" s="22" t="s">
        <v>11</v>
      </c>
    </row>
    <row r="6" ht="15.75" spans="1:9">
      <c r="A6" s="16">
        <v>43833</v>
      </c>
      <c r="B6" s="44">
        <v>0.25</v>
      </c>
      <c r="C6" s="18"/>
      <c r="D6" s="18"/>
      <c r="E6" s="18"/>
      <c r="F6" s="18"/>
      <c r="G6" s="19">
        <f t="shared" ref="G6:G34" si="0">B6+G5</f>
        <v>653.89</v>
      </c>
      <c r="H6" s="18"/>
      <c r="I6" s="22" t="s">
        <v>11</v>
      </c>
    </row>
    <row r="7" ht="15.75" spans="1:9">
      <c r="A7" s="16">
        <v>43834</v>
      </c>
      <c r="B7" s="44">
        <v>0.24</v>
      </c>
      <c r="C7" s="18"/>
      <c r="D7" s="18"/>
      <c r="E7" s="18"/>
      <c r="F7" s="18"/>
      <c r="G7" s="19">
        <f t="shared" si="0"/>
        <v>654.13</v>
      </c>
      <c r="H7" s="18"/>
      <c r="I7" s="22" t="s">
        <v>11</v>
      </c>
    </row>
    <row r="8" ht="15.75" spans="1:9">
      <c r="A8" s="16">
        <v>43835</v>
      </c>
      <c r="B8" s="44">
        <v>0.25</v>
      </c>
      <c r="C8" s="18"/>
      <c r="D8" s="18"/>
      <c r="E8" s="18"/>
      <c r="F8" s="18"/>
      <c r="G8" s="19">
        <f t="shared" si="0"/>
        <v>654.38</v>
      </c>
      <c r="H8" s="18"/>
      <c r="I8" s="22" t="s">
        <v>11</v>
      </c>
    </row>
    <row r="9" ht="15.75" spans="1:9">
      <c r="A9" s="16">
        <v>43836</v>
      </c>
      <c r="B9" s="44">
        <v>0.27</v>
      </c>
      <c r="C9" s="18"/>
      <c r="D9" s="18"/>
      <c r="E9" s="18"/>
      <c r="F9" s="18"/>
      <c r="G9" s="19">
        <f t="shared" si="0"/>
        <v>654.65</v>
      </c>
      <c r="H9" s="18"/>
      <c r="I9" s="22" t="s">
        <v>11</v>
      </c>
    </row>
    <row r="10" ht="15.75" spans="1:9">
      <c r="A10" s="16">
        <v>43837</v>
      </c>
      <c r="B10" s="44">
        <v>0.24</v>
      </c>
      <c r="C10" s="18"/>
      <c r="D10" s="18"/>
      <c r="E10" s="18"/>
      <c r="F10" s="18"/>
      <c r="G10" s="19">
        <f t="shared" si="0"/>
        <v>654.89</v>
      </c>
      <c r="H10" s="18"/>
      <c r="I10" s="22" t="s">
        <v>11</v>
      </c>
    </row>
    <row r="11" ht="15.75" spans="1:9">
      <c r="A11" s="16">
        <v>43838</v>
      </c>
      <c r="B11" s="44">
        <v>0.24</v>
      </c>
      <c r="C11" s="18"/>
      <c r="D11" s="18"/>
      <c r="E11" s="18"/>
      <c r="F11" s="18"/>
      <c r="G11" s="19">
        <f t="shared" si="0"/>
        <v>655.13</v>
      </c>
      <c r="H11" s="18"/>
      <c r="I11" s="22" t="s">
        <v>11</v>
      </c>
    </row>
    <row r="12" ht="15.75" spans="1:9">
      <c r="A12" s="16">
        <v>43839</v>
      </c>
      <c r="B12" s="44">
        <v>1.45</v>
      </c>
      <c r="C12" s="18"/>
      <c r="D12" s="18"/>
      <c r="E12" s="18"/>
      <c r="F12" s="18"/>
      <c r="G12" s="19">
        <f t="shared" si="0"/>
        <v>656.58</v>
      </c>
      <c r="H12" s="18"/>
      <c r="I12" s="22" t="s">
        <v>11</v>
      </c>
    </row>
    <row r="13" ht="15.75" spans="1:9">
      <c r="A13" s="16">
        <v>43840</v>
      </c>
      <c r="B13" s="44">
        <v>0.23</v>
      </c>
      <c r="C13" s="18"/>
      <c r="D13" s="18"/>
      <c r="E13" s="18"/>
      <c r="F13" s="18"/>
      <c r="G13" s="19">
        <f t="shared" si="0"/>
        <v>656.810000000001</v>
      </c>
      <c r="H13" s="18"/>
      <c r="I13" s="22" t="s">
        <v>11</v>
      </c>
    </row>
    <row r="14" ht="15.75" spans="1:9">
      <c r="A14" s="16">
        <v>43841</v>
      </c>
      <c r="B14" s="44">
        <v>0.23</v>
      </c>
      <c r="C14" s="18"/>
      <c r="D14" s="18"/>
      <c r="E14" s="18"/>
      <c r="F14" s="18"/>
      <c r="G14" s="19">
        <f t="shared" si="0"/>
        <v>657.040000000001</v>
      </c>
      <c r="H14" s="18"/>
      <c r="I14" s="22" t="s">
        <v>11</v>
      </c>
    </row>
    <row r="15" ht="15.75" spans="1:9">
      <c r="A15" s="16">
        <v>43842</v>
      </c>
      <c r="B15" s="70">
        <v>0.24</v>
      </c>
      <c r="C15" s="18"/>
      <c r="D15" s="18"/>
      <c r="E15" s="18"/>
      <c r="F15" s="18"/>
      <c r="G15" s="19">
        <f t="shared" si="0"/>
        <v>657.280000000001</v>
      </c>
      <c r="H15" s="18"/>
      <c r="I15" s="22" t="s">
        <v>11</v>
      </c>
    </row>
    <row r="16" ht="15.75" spans="1:9">
      <c r="A16" s="16">
        <v>43843</v>
      </c>
      <c r="B16" s="44">
        <v>0.25</v>
      </c>
      <c r="C16" s="18"/>
      <c r="D16" s="18"/>
      <c r="E16" s="18"/>
      <c r="F16" s="18"/>
      <c r="G16" s="19">
        <f t="shared" si="0"/>
        <v>657.530000000001</v>
      </c>
      <c r="H16" s="18"/>
      <c r="I16" s="22" t="s">
        <v>11</v>
      </c>
    </row>
    <row r="17" ht="15.75" spans="1:9">
      <c r="A17" s="16">
        <v>43844</v>
      </c>
      <c r="B17" s="44">
        <v>1.35</v>
      </c>
      <c r="C17" s="18"/>
      <c r="D17" s="18"/>
      <c r="E17" s="18"/>
      <c r="F17" s="18"/>
      <c r="G17" s="19">
        <f t="shared" si="0"/>
        <v>658.880000000001</v>
      </c>
      <c r="H17" s="18"/>
      <c r="I17" s="22" t="s">
        <v>11</v>
      </c>
    </row>
    <row r="18" ht="15.75" spans="1:9">
      <c r="A18" s="16">
        <v>43845</v>
      </c>
      <c r="B18" s="44">
        <v>0.24</v>
      </c>
      <c r="C18" s="18"/>
      <c r="D18" s="18"/>
      <c r="E18" s="18"/>
      <c r="F18" s="18"/>
      <c r="G18" s="19">
        <f t="shared" si="0"/>
        <v>659.120000000001</v>
      </c>
      <c r="H18" s="18"/>
      <c r="I18" s="22" t="s">
        <v>11</v>
      </c>
    </row>
    <row r="19" ht="15.75" spans="1:9">
      <c r="A19" s="16">
        <v>43846</v>
      </c>
      <c r="B19" s="44">
        <v>0.26</v>
      </c>
      <c r="C19" s="18"/>
      <c r="D19" s="18"/>
      <c r="E19" s="18"/>
      <c r="F19" s="18"/>
      <c r="G19" s="19">
        <f t="shared" si="0"/>
        <v>659.380000000001</v>
      </c>
      <c r="H19" s="18"/>
      <c r="I19" s="22" t="s">
        <v>11</v>
      </c>
    </row>
    <row r="20" ht="15.75" spans="1:9">
      <c r="A20" s="16">
        <v>43847</v>
      </c>
      <c r="B20" s="44">
        <v>1.76</v>
      </c>
      <c r="C20" s="18"/>
      <c r="D20" s="18"/>
      <c r="E20" s="18"/>
      <c r="F20" s="18"/>
      <c r="G20" s="19">
        <f t="shared" si="0"/>
        <v>661.140000000001</v>
      </c>
      <c r="H20" s="18"/>
      <c r="I20" s="22" t="s">
        <v>11</v>
      </c>
    </row>
    <row r="21" ht="15.75" spans="1:9">
      <c r="A21" s="16">
        <v>43848</v>
      </c>
      <c r="B21" s="44">
        <v>0.25</v>
      </c>
      <c r="C21" s="18"/>
      <c r="D21" s="18"/>
      <c r="E21" s="18"/>
      <c r="F21" s="18"/>
      <c r="G21" s="19">
        <f t="shared" si="0"/>
        <v>661.390000000001</v>
      </c>
      <c r="H21" s="18"/>
      <c r="I21" s="22" t="s">
        <v>11</v>
      </c>
    </row>
    <row r="22" ht="14.25" spans="1:10">
      <c r="A22" s="16">
        <v>43849</v>
      </c>
      <c r="B22" s="44">
        <v>0.26</v>
      </c>
      <c r="C22" s="63"/>
      <c r="D22" s="63"/>
      <c r="E22" s="63"/>
      <c r="F22" s="63"/>
      <c r="G22" s="19">
        <f t="shared" si="0"/>
        <v>661.650000000001</v>
      </c>
      <c r="H22" s="63"/>
      <c r="I22" s="22" t="s">
        <v>11</v>
      </c>
      <c r="J22" s="62"/>
    </row>
    <row r="23" ht="14.25" spans="1:9">
      <c r="A23" s="16">
        <v>43850</v>
      </c>
      <c r="B23" s="44">
        <v>0.3</v>
      </c>
      <c r="C23" s="63"/>
      <c r="D23" s="63"/>
      <c r="E23" s="63"/>
      <c r="F23" s="63"/>
      <c r="G23" s="19">
        <f t="shared" si="0"/>
        <v>661.950000000001</v>
      </c>
      <c r="H23" s="63"/>
      <c r="I23" s="22" t="s">
        <v>11</v>
      </c>
    </row>
    <row r="24" ht="14.25" spans="1:9">
      <c r="A24" s="16">
        <v>43851</v>
      </c>
      <c r="B24" s="44">
        <v>0.24</v>
      </c>
      <c r="C24" s="63"/>
      <c r="D24" s="63"/>
      <c r="E24" s="63"/>
      <c r="F24" s="63"/>
      <c r="G24" s="19">
        <f t="shared" si="0"/>
        <v>662.190000000001</v>
      </c>
      <c r="H24" s="63"/>
      <c r="I24" s="22" t="s">
        <v>11</v>
      </c>
    </row>
    <row r="25" ht="14.25" spans="1:9">
      <c r="A25" s="16">
        <v>43852</v>
      </c>
      <c r="B25" s="44">
        <v>0.24</v>
      </c>
      <c r="C25" s="63"/>
      <c r="D25" s="63"/>
      <c r="E25" s="63"/>
      <c r="F25" s="63"/>
      <c r="G25" s="19">
        <f t="shared" si="0"/>
        <v>662.430000000001</v>
      </c>
      <c r="H25" s="63"/>
      <c r="I25" s="22" t="s">
        <v>11</v>
      </c>
    </row>
    <row r="26" ht="14.25" spans="1:9">
      <c r="A26" s="16">
        <v>43853</v>
      </c>
      <c r="B26" s="44">
        <v>1.74</v>
      </c>
      <c r="C26" s="63"/>
      <c r="D26" s="63"/>
      <c r="E26" s="63"/>
      <c r="F26" s="63"/>
      <c r="G26" s="19">
        <f t="shared" si="0"/>
        <v>664.170000000001</v>
      </c>
      <c r="H26" s="63"/>
      <c r="I26" s="22" t="s">
        <v>11</v>
      </c>
    </row>
    <row r="27" ht="14.25" spans="1:9">
      <c r="A27" s="16">
        <v>43854</v>
      </c>
      <c r="B27" s="44">
        <v>0.27</v>
      </c>
      <c r="C27" s="63"/>
      <c r="D27" s="63"/>
      <c r="E27" s="63"/>
      <c r="F27" s="63"/>
      <c r="G27" s="19">
        <f t="shared" si="0"/>
        <v>664.440000000001</v>
      </c>
      <c r="H27" s="63"/>
      <c r="I27" s="22" t="s">
        <v>11</v>
      </c>
    </row>
    <row r="28" ht="14.25" spans="1:9">
      <c r="A28" s="16">
        <v>43855</v>
      </c>
      <c r="B28" s="44">
        <v>0.26</v>
      </c>
      <c r="C28" s="63"/>
      <c r="D28" s="63"/>
      <c r="E28" s="63"/>
      <c r="F28" s="63"/>
      <c r="G28" s="19">
        <f t="shared" si="0"/>
        <v>664.700000000001</v>
      </c>
      <c r="H28" s="63"/>
      <c r="I28" s="22" t="s">
        <v>11</v>
      </c>
    </row>
    <row r="29" ht="14.25" spans="1:9">
      <c r="A29" s="16">
        <v>43856</v>
      </c>
      <c r="B29" s="44">
        <v>0.22</v>
      </c>
      <c r="C29" s="63"/>
      <c r="D29" s="63"/>
      <c r="E29" s="63"/>
      <c r="F29" s="63"/>
      <c r="G29" s="19">
        <f t="shared" si="0"/>
        <v>664.920000000001</v>
      </c>
      <c r="H29" s="63"/>
      <c r="I29" s="22" t="s">
        <v>11</v>
      </c>
    </row>
    <row r="30" ht="14.25" spans="1:9">
      <c r="A30" s="16">
        <v>43857</v>
      </c>
      <c r="B30" s="65">
        <v>0.26</v>
      </c>
      <c r="C30" s="63"/>
      <c r="D30" s="63"/>
      <c r="E30" s="63"/>
      <c r="F30" s="63"/>
      <c r="G30" s="19">
        <f t="shared" si="0"/>
        <v>665.180000000001</v>
      </c>
      <c r="H30" s="63"/>
      <c r="I30" s="22" t="s">
        <v>11</v>
      </c>
    </row>
    <row r="31" ht="14.25" spans="1:9">
      <c r="A31" s="16">
        <v>43858</v>
      </c>
      <c r="B31" s="65">
        <v>0.23</v>
      </c>
      <c r="C31" s="63"/>
      <c r="D31" s="63"/>
      <c r="E31" s="63"/>
      <c r="F31" s="63"/>
      <c r="G31" s="19">
        <f t="shared" si="0"/>
        <v>665.410000000001</v>
      </c>
      <c r="H31" s="63"/>
      <c r="I31" s="22" t="s">
        <v>11</v>
      </c>
    </row>
    <row r="32" ht="14.25" spans="1:9">
      <c r="A32" s="16">
        <v>43859</v>
      </c>
      <c r="B32" s="65">
        <v>0.24</v>
      </c>
      <c r="C32" s="63"/>
      <c r="D32" s="63"/>
      <c r="E32" s="63"/>
      <c r="F32" s="63"/>
      <c r="G32" s="19">
        <f t="shared" si="0"/>
        <v>665.650000000001</v>
      </c>
      <c r="H32" s="63"/>
      <c r="I32" s="22" t="s">
        <v>11</v>
      </c>
    </row>
    <row r="33" ht="14.25" spans="1:9">
      <c r="A33" s="16">
        <v>43860</v>
      </c>
      <c r="B33" s="65">
        <v>1.75</v>
      </c>
      <c r="C33" s="63"/>
      <c r="D33" s="63"/>
      <c r="E33" s="63"/>
      <c r="F33" s="63"/>
      <c r="G33" s="19">
        <f t="shared" si="0"/>
        <v>667.400000000001</v>
      </c>
      <c r="H33" s="63"/>
      <c r="I33" s="22" t="s">
        <v>11</v>
      </c>
    </row>
    <row r="34" ht="14.25" spans="1:9">
      <c r="A34" s="16">
        <v>43861</v>
      </c>
      <c r="B34" s="78">
        <v>0.24</v>
      </c>
      <c r="C34" s="63"/>
      <c r="D34" s="63"/>
      <c r="E34" s="63"/>
      <c r="F34" s="63"/>
      <c r="G34" s="19">
        <f t="shared" si="0"/>
        <v>667.640000000001</v>
      </c>
      <c r="H34" s="63"/>
      <c r="I34" s="22" t="s">
        <v>11</v>
      </c>
    </row>
    <row r="35" ht="15.75" spans="1:10">
      <c r="A35" s="79" t="s">
        <v>12</v>
      </c>
      <c r="B35" s="78">
        <f>SUM(B4:B34)</f>
        <v>16.61</v>
      </c>
      <c r="C35" s="63"/>
      <c r="D35" s="63"/>
      <c r="E35" s="63"/>
      <c r="F35" s="63"/>
      <c r="G35" s="48">
        <f>G34</f>
        <v>667.640000000001</v>
      </c>
      <c r="H35" s="18"/>
      <c r="I35" s="63"/>
      <c r="J35" s="3"/>
    </row>
    <row r="36" ht="15.75" spans="1:9">
      <c r="A36" s="16">
        <v>43862</v>
      </c>
      <c r="B36" s="17">
        <v>0.25</v>
      </c>
      <c r="C36" s="18"/>
      <c r="D36" s="18"/>
      <c r="E36" s="18"/>
      <c r="F36" s="18"/>
      <c r="G36" s="19">
        <f>G35+B36</f>
        <v>667.890000000001</v>
      </c>
      <c r="H36" s="18"/>
      <c r="I36" s="22" t="s">
        <v>11</v>
      </c>
    </row>
    <row r="37" ht="15.75" spans="1:9">
      <c r="A37" s="16">
        <v>43863</v>
      </c>
      <c r="B37" s="17">
        <v>0.26</v>
      </c>
      <c r="C37" s="18"/>
      <c r="D37" s="18"/>
      <c r="E37" s="18"/>
      <c r="F37" s="18"/>
      <c r="G37" s="19">
        <f>B37+G36</f>
        <v>668.150000000001</v>
      </c>
      <c r="H37" s="18"/>
      <c r="I37" s="22" t="s">
        <v>11</v>
      </c>
    </row>
    <row r="38" ht="15.75" spans="1:9">
      <c r="A38" s="16">
        <v>43864</v>
      </c>
      <c r="B38" s="17">
        <v>0.25</v>
      </c>
      <c r="C38" s="18"/>
      <c r="D38" s="18"/>
      <c r="E38" s="18"/>
      <c r="F38" s="18"/>
      <c r="G38" s="19">
        <f t="shared" ref="G38:G64" si="1">B38+G37</f>
        <v>668.400000000001</v>
      </c>
      <c r="H38" s="18"/>
      <c r="I38" s="22" t="s">
        <v>11</v>
      </c>
    </row>
    <row r="39" ht="15.75" spans="1:9">
      <c r="A39" s="16">
        <v>43865</v>
      </c>
      <c r="B39" s="44">
        <v>0.25</v>
      </c>
      <c r="C39" s="18"/>
      <c r="D39" s="18"/>
      <c r="E39" s="18"/>
      <c r="F39" s="18"/>
      <c r="G39" s="19">
        <f t="shared" si="1"/>
        <v>668.650000000001</v>
      </c>
      <c r="H39" s="18"/>
      <c r="I39" s="22" t="s">
        <v>11</v>
      </c>
    </row>
    <row r="40" ht="15.75" spans="1:9">
      <c r="A40" s="16">
        <v>43866</v>
      </c>
      <c r="B40" s="44">
        <v>1.75</v>
      </c>
      <c r="C40" s="18"/>
      <c r="D40" s="18"/>
      <c r="E40" s="18"/>
      <c r="F40" s="18"/>
      <c r="G40" s="19">
        <f t="shared" si="1"/>
        <v>670.400000000001</v>
      </c>
      <c r="H40" s="18"/>
      <c r="I40" s="22" t="s">
        <v>11</v>
      </c>
    </row>
    <row r="41" ht="15.75" spans="1:9">
      <c r="A41" s="16">
        <v>43867</v>
      </c>
      <c r="B41" s="44">
        <v>0.25</v>
      </c>
      <c r="C41" s="18"/>
      <c r="D41" s="18"/>
      <c r="E41" s="18"/>
      <c r="F41" s="18"/>
      <c r="G41" s="19">
        <f t="shared" si="1"/>
        <v>670.650000000001</v>
      </c>
      <c r="H41" s="18"/>
      <c r="I41" s="22" t="s">
        <v>11</v>
      </c>
    </row>
    <row r="42" ht="15.75" spans="1:9">
      <c r="A42" s="16">
        <v>43868</v>
      </c>
      <c r="B42" s="44">
        <v>0.25</v>
      </c>
      <c r="C42" s="18"/>
      <c r="D42" s="18"/>
      <c r="E42" s="18"/>
      <c r="F42" s="18"/>
      <c r="G42" s="19">
        <f t="shared" si="1"/>
        <v>670.900000000001</v>
      </c>
      <c r="H42" s="18"/>
      <c r="I42" s="22" t="s">
        <v>11</v>
      </c>
    </row>
    <row r="43" ht="15.75" spans="1:9">
      <c r="A43" s="16">
        <v>43869</v>
      </c>
      <c r="B43" s="44">
        <v>0.26</v>
      </c>
      <c r="C43" s="18"/>
      <c r="D43" s="18"/>
      <c r="E43" s="18"/>
      <c r="F43" s="18"/>
      <c r="G43" s="19">
        <f t="shared" si="1"/>
        <v>671.160000000001</v>
      </c>
      <c r="H43" s="18"/>
      <c r="I43" s="22" t="s">
        <v>11</v>
      </c>
    </row>
    <row r="44" ht="15.75" spans="1:9">
      <c r="A44" s="16">
        <v>43870</v>
      </c>
      <c r="B44" s="44">
        <v>0.25</v>
      </c>
      <c r="C44" s="18"/>
      <c r="D44" s="18"/>
      <c r="E44" s="18"/>
      <c r="F44" s="18"/>
      <c r="G44" s="19">
        <f t="shared" si="1"/>
        <v>671.410000000001</v>
      </c>
      <c r="H44" s="18"/>
      <c r="I44" s="22" t="s">
        <v>11</v>
      </c>
    </row>
    <row r="45" ht="15.75" spans="1:9">
      <c r="A45" s="16">
        <v>43871</v>
      </c>
      <c r="B45" s="44">
        <v>0.3</v>
      </c>
      <c r="C45" s="18"/>
      <c r="D45" s="18"/>
      <c r="E45" s="18"/>
      <c r="F45" s="18"/>
      <c r="G45" s="19">
        <f t="shared" si="1"/>
        <v>671.71</v>
      </c>
      <c r="H45" s="18"/>
      <c r="I45" s="22" t="s">
        <v>11</v>
      </c>
    </row>
    <row r="46" ht="15.75" spans="1:9">
      <c r="A46" s="16">
        <v>43872</v>
      </c>
      <c r="B46" s="44">
        <v>0.25</v>
      </c>
      <c r="C46" s="18"/>
      <c r="D46" s="18"/>
      <c r="E46" s="18"/>
      <c r="F46" s="18"/>
      <c r="G46" s="19">
        <f t="shared" si="1"/>
        <v>671.96</v>
      </c>
      <c r="H46" s="18"/>
      <c r="I46" s="22" t="s">
        <v>11</v>
      </c>
    </row>
    <row r="47" ht="15.75" spans="1:9">
      <c r="A47" s="16">
        <v>43873</v>
      </c>
      <c r="B47" s="70">
        <v>0.26</v>
      </c>
      <c r="C47" s="18"/>
      <c r="D47" s="18"/>
      <c r="E47" s="18"/>
      <c r="F47" s="18"/>
      <c r="G47" s="19">
        <f t="shared" si="1"/>
        <v>672.22</v>
      </c>
      <c r="H47" s="18"/>
      <c r="I47" s="22" t="s">
        <v>11</v>
      </c>
    </row>
    <row r="48" ht="15.75" spans="1:9">
      <c r="A48" s="16">
        <v>43874</v>
      </c>
      <c r="B48" s="44">
        <v>1.75</v>
      </c>
      <c r="C48" s="18"/>
      <c r="D48" s="18"/>
      <c r="E48" s="18"/>
      <c r="F48" s="18"/>
      <c r="G48" s="19">
        <f t="shared" si="1"/>
        <v>673.97</v>
      </c>
      <c r="H48" s="18"/>
      <c r="I48" s="22" t="s">
        <v>11</v>
      </c>
    </row>
    <row r="49" ht="15.75" spans="1:9">
      <c r="A49" s="16">
        <v>43875</v>
      </c>
      <c r="B49" s="44">
        <v>0.24</v>
      </c>
      <c r="C49" s="18"/>
      <c r="D49" s="18"/>
      <c r="E49" s="18"/>
      <c r="F49" s="18"/>
      <c r="G49" s="19">
        <f t="shared" si="1"/>
        <v>674.21</v>
      </c>
      <c r="H49" s="18"/>
      <c r="I49" s="22" t="s">
        <v>11</v>
      </c>
    </row>
    <row r="50" ht="15.75" spans="1:9">
      <c r="A50" s="16">
        <v>43876</v>
      </c>
      <c r="B50" s="44">
        <v>0.19</v>
      </c>
      <c r="C50" s="18"/>
      <c r="D50" s="18"/>
      <c r="E50" s="18"/>
      <c r="F50" s="18"/>
      <c r="G50" s="19">
        <f t="shared" si="1"/>
        <v>674.400000000001</v>
      </c>
      <c r="H50" s="18"/>
      <c r="I50" s="22" t="s">
        <v>11</v>
      </c>
    </row>
    <row r="51" ht="15.75" spans="1:9">
      <c r="A51" s="16">
        <v>43877</v>
      </c>
      <c r="B51" s="44">
        <v>0.2</v>
      </c>
      <c r="C51" s="18"/>
      <c r="D51" s="18"/>
      <c r="E51" s="18"/>
      <c r="F51" s="18"/>
      <c r="G51" s="19">
        <f t="shared" si="1"/>
        <v>674.600000000001</v>
      </c>
      <c r="H51" s="18"/>
      <c r="I51" s="22" t="s">
        <v>11</v>
      </c>
    </row>
    <row r="52" ht="15.75" spans="1:9">
      <c r="A52" s="16">
        <v>43878</v>
      </c>
      <c r="B52" s="44">
        <v>0.2</v>
      </c>
      <c r="C52" s="18"/>
      <c r="D52" s="18"/>
      <c r="E52" s="18"/>
      <c r="F52" s="18"/>
      <c r="G52" s="19">
        <f t="shared" si="1"/>
        <v>674.800000000001</v>
      </c>
      <c r="H52" s="18"/>
      <c r="I52" s="22" t="s">
        <v>11</v>
      </c>
    </row>
    <row r="53" ht="15.75" spans="1:9">
      <c r="A53" s="16">
        <v>43879</v>
      </c>
      <c r="B53" s="44">
        <v>0.18</v>
      </c>
      <c r="C53" s="18"/>
      <c r="D53" s="18"/>
      <c r="E53" s="18"/>
      <c r="F53" s="18"/>
      <c r="G53" s="19">
        <f t="shared" si="1"/>
        <v>674.980000000001</v>
      </c>
      <c r="H53" s="18"/>
      <c r="I53" s="22" t="s">
        <v>11</v>
      </c>
    </row>
    <row r="54" ht="14.25" spans="1:9">
      <c r="A54" s="16">
        <v>43880</v>
      </c>
      <c r="B54" s="44">
        <v>1.1</v>
      </c>
      <c r="C54" s="63"/>
      <c r="D54" s="63"/>
      <c r="E54" s="63"/>
      <c r="F54" s="63"/>
      <c r="G54" s="19">
        <f t="shared" si="1"/>
        <v>676.080000000001</v>
      </c>
      <c r="H54" s="63"/>
      <c r="I54" s="22" t="s">
        <v>11</v>
      </c>
    </row>
    <row r="55" ht="14.25" spans="1:9">
      <c r="A55" s="16">
        <v>43881</v>
      </c>
      <c r="B55" s="44">
        <v>0.18</v>
      </c>
      <c r="C55" s="63"/>
      <c r="D55" s="63"/>
      <c r="E55" s="63"/>
      <c r="F55" s="63"/>
      <c r="G55" s="19">
        <f t="shared" si="1"/>
        <v>676.260000000001</v>
      </c>
      <c r="H55" s="63"/>
      <c r="I55" s="22" t="s">
        <v>11</v>
      </c>
    </row>
    <row r="56" ht="14.25" spans="1:9">
      <c r="A56" s="16">
        <v>43882</v>
      </c>
      <c r="B56" s="44">
        <v>0.18</v>
      </c>
      <c r="C56" s="63"/>
      <c r="D56" s="63"/>
      <c r="E56" s="63"/>
      <c r="F56" s="63"/>
      <c r="G56" s="19">
        <f t="shared" si="1"/>
        <v>676.440000000001</v>
      </c>
      <c r="H56" s="63"/>
      <c r="I56" s="22" t="s">
        <v>11</v>
      </c>
    </row>
    <row r="57" ht="14.25" spans="1:9">
      <c r="A57" s="16">
        <v>43883</v>
      </c>
      <c r="B57" s="44">
        <v>0.16</v>
      </c>
      <c r="C57" s="63"/>
      <c r="D57" s="63"/>
      <c r="E57" s="63"/>
      <c r="F57" s="63"/>
      <c r="G57" s="19">
        <f t="shared" si="1"/>
        <v>676.6</v>
      </c>
      <c r="H57" s="63"/>
      <c r="I57" s="22" t="s">
        <v>11</v>
      </c>
    </row>
    <row r="58" ht="14.25" spans="1:9">
      <c r="A58" s="16">
        <v>43884</v>
      </c>
      <c r="B58" s="44">
        <v>0.18</v>
      </c>
      <c r="C58" s="63"/>
      <c r="D58" s="63"/>
      <c r="E58" s="63"/>
      <c r="F58" s="63"/>
      <c r="G58" s="19">
        <f t="shared" si="1"/>
        <v>676.78</v>
      </c>
      <c r="H58" s="63"/>
      <c r="I58" s="22" t="s">
        <v>11</v>
      </c>
    </row>
    <row r="59" ht="14.25" spans="1:9">
      <c r="A59" s="16">
        <v>43885</v>
      </c>
      <c r="B59" s="44">
        <v>0.21</v>
      </c>
      <c r="C59" s="63"/>
      <c r="D59" s="63"/>
      <c r="E59" s="63"/>
      <c r="F59" s="63"/>
      <c r="G59" s="19">
        <f t="shared" si="1"/>
        <v>676.99</v>
      </c>
      <c r="H59" s="63"/>
      <c r="I59" s="22" t="s">
        <v>11</v>
      </c>
    </row>
    <row r="60" ht="14.25" spans="1:9">
      <c r="A60" s="16">
        <v>43886</v>
      </c>
      <c r="B60" s="44">
        <v>0.19</v>
      </c>
      <c r="C60" s="63"/>
      <c r="D60" s="63"/>
      <c r="E60" s="63"/>
      <c r="F60" s="63"/>
      <c r="G60" s="19">
        <f t="shared" si="1"/>
        <v>677.180000000001</v>
      </c>
      <c r="H60" s="63"/>
      <c r="I60" s="22" t="s">
        <v>11</v>
      </c>
    </row>
    <row r="61" ht="14.25" spans="1:9">
      <c r="A61" s="16">
        <v>43887</v>
      </c>
      <c r="B61" s="44">
        <v>1.18</v>
      </c>
      <c r="C61" s="63"/>
      <c r="D61" s="63"/>
      <c r="E61" s="63"/>
      <c r="F61" s="63"/>
      <c r="G61" s="19">
        <f t="shared" si="1"/>
        <v>678.36</v>
      </c>
      <c r="H61" s="63"/>
      <c r="I61" s="22" t="s">
        <v>11</v>
      </c>
    </row>
    <row r="62" ht="14.25" spans="1:9">
      <c r="A62" s="16">
        <v>43888</v>
      </c>
      <c r="B62" s="65">
        <v>0.19</v>
      </c>
      <c r="C62" s="63"/>
      <c r="D62" s="63"/>
      <c r="E62" s="63"/>
      <c r="F62" s="63"/>
      <c r="G62" s="19">
        <f t="shared" si="1"/>
        <v>678.550000000001</v>
      </c>
      <c r="H62" s="63"/>
      <c r="I62" s="22" t="s">
        <v>11</v>
      </c>
    </row>
    <row r="63" ht="14.25" spans="1:9">
      <c r="A63" s="16">
        <v>43889</v>
      </c>
      <c r="B63" s="65">
        <v>0.2</v>
      </c>
      <c r="C63" s="63"/>
      <c r="D63" s="63"/>
      <c r="E63" s="63"/>
      <c r="F63" s="63"/>
      <c r="G63" s="19">
        <f t="shared" si="1"/>
        <v>678.750000000001</v>
      </c>
      <c r="H63" s="63"/>
      <c r="I63" s="22" t="s">
        <v>11</v>
      </c>
    </row>
    <row r="64" ht="14.25" spans="1:9">
      <c r="A64" s="16">
        <v>43890</v>
      </c>
      <c r="B64" s="65">
        <v>0.28</v>
      </c>
      <c r="C64" s="63"/>
      <c r="D64" s="63"/>
      <c r="E64" s="63"/>
      <c r="F64" s="63"/>
      <c r="G64" s="19">
        <f t="shared" si="1"/>
        <v>679.030000000001</v>
      </c>
      <c r="H64" s="63"/>
      <c r="I64" s="22" t="s">
        <v>11</v>
      </c>
    </row>
    <row r="65" ht="15.75" spans="1:9">
      <c r="A65" s="79" t="s">
        <v>12</v>
      </c>
      <c r="B65" s="78">
        <f>SUM(B36:B64)</f>
        <v>11.39</v>
      </c>
      <c r="C65" s="63"/>
      <c r="D65" s="63"/>
      <c r="E65" s="63"/>
      <c r="F65" s="63"/>
      <c r="G65" s="80">
        <f>G64</f>
        <v>679.030000000001</v>
      </c>
      <c r="H65" s="18"/>
      <c r="I65" s="63"/>
    </row>
    <row r="66" ht="15.75" spans="1:9">
      <c r="A66" s="16">
        <v>43891</v>
      </c>
      <c r="B66" s="44">
        <v>0.25</v>
      </c>
      <c r="C66" s="18"/>
      <c r="D66" s="18"/>
      <c r="E66" s="18"/>
      <c r="F66" s="18"/>
      <c r="G66" s="19">
        <f>B66+G65</f>
        <v>679.280000000001</v>
      </c>
      <c r="H66" s="18"/>
      <c r="I66" s="22" t="s">
        <v>11</v>
      </c>
    </row>
    <row r="67" ht="15.75" spans="1:9">
      <c r="A67" s="16">
        <v>43892</v>
      </c>
      <c r="B67" s="44">
        <v>0.29</v>
      </c>
      <c r="C67" s="18"/>
      <c r="D67" s="18"/>
      <c r="E67" s="18"/>
      <c r="F67" s="18"/>
      <c r="G67" s="19">
        <f>B67+G66</f>
        <v>679.570000000001</v>
      </c>
      <c r="H67" s="18"/>
      <c r="I67" s="22" t="s">
        <v>11</v>
      </c>
    </row>
    <row r="68" ht="15.75" spans="1:9">
      <c r="A68" s="16">
        <v>43893</v>
      </c>
      <c r="B68" s="44">
        <v>0.25</v>
      </c>
      <c r="C68" s="18"/>
      <c r="D68" s="18"/>
      <c r="E68" s="18"/>
      <c r="F68" s="18"/>
      <c r="G68" s="19">
        <f t="shared" ref="G68:G96" si="2">B68+G67</f>
        <v>679.820000000001</v>
      </c>
      <c r="H68" s="18"/>
      <c r="I68" s="22" t="s">
        <v>11</v>
      </c>
    </row>
    <row r="69" ht="15.75" spans="1:9">
      <c r="A69" s="16">
        <v>43894</v>
      </c>
      <c r="B69" s="44">
        <f>0.27+1.42</f>
        <v>1.69</v>
      </c>
      <c r="C69" s="18"/>
      <c r="D69" s="18"/>
      <c r="E69" s="18"/>
      <c r="F69" s="18"/>
      <c r="G69" s="19">
        <f t="shared" si="2"/>
        <v>681.510000000001</v>
      </c>
      <c r="H69" s="18"/>
      <c r="I69" s="22" t="s">
        <v>11</v>
      </c>
    </row>
    <row r="70" ht="15.75" spans="1:9">
      <c r="A70" s="16">
        <v>43895</v>
      </c>
      <c r="B70" s="44">
        <v>1.75</v>
      </c>
      <c r="C70" s="18"/>
      <c r="D70" s="18"/>
      <c r="E70" s="18"/>
      <c r="F70" s="18"/>
      <c r="G70" s="19">
        <f t="shared" si="2"/>
        <v>683.260000000001</v>
      </c>
      <c r="H70" s="18"/>
      <c r="I70" s="22" t="s">
        <v>11</v>
      </c>
    </row>
    <row r="71" ht="15.75" spans="1:9">
      <c r="A71" s="16">
        <v>43896</v>
      </c>
      <c r="B71" s="44">
        <v>0.3</v>
      </c>
      <c r="C71" s="18"/>
      <c r="D71" s="18"/>
      <c r="E71" s="18"/>
      <c r="F71" s="18"/>
      <c r="G71" s="19">
        <f t="shared" si="2"/>
        <v>683.560000000001</v>
      </c>
      <c r="H71" s="18"/>
      <c r="I71" s="22" t="s">
        <v>11</v>
      </c>
    </row>
    <row r="72" ht="15.75" spans="1:9">
      <c r="A72" s="16">
        <v>43897</v>
      </c>
      <c r="B72" s="44">
        <v>0.3</v>
      </c>
      <c r="C72" s="18"/>
      <c r="D72" s="18"/>
      <c r="E72" s="18"/>
      <c r="F72" s="18"/>
      <c r="G72" s="19">
        <f t="shared" si="2"/>
        <v>683.86</v>
      </c>
      <c r="H72" s="18"/>
      <c r="I72" s="22" t="s">
        <v>11</v>
      </c>
    </row>
    <row r="73" ht="15.75" spans="1:9">
      <c r="A73" s="81">
        <v>43898</v>
      </c>
      <c r="B73" s="44">
        <v>0.25</v>
      </c>
      <c r="C73" s="18"/>
      <c r="D73" s="18"/>
      <c r="E73" s="18"/>
      <c r="F73" s="18"/>
      <c r="G73" s="19">
        <f t="shared" si="2"/>
        <v>684.11</v>
      </c>
      <c r="H73" s="18"/>
      <c r="I73" s="22" t="s">
        <v>11</v>
      </c>
    </row>
    <row r="74" ht="15.75" spans="1:9">
      <c r="A74" s="16">
        <v>43899</v>
      </c>
      <c r="B74" s="44">
        <v>0.31</v>
      </c>
      <c r="C74" s="18"/>
      <c r="D74" s="18"/>
      <c r="E74" s="18"/>
      <c r="F74" s="18"/>
      <c r="G74" s="19">
        <f t="shared" si="2"/>
        <v>684.42</v>
      </c>
      <c r="H74" s="18"/>
      <c r="I74" s="22" t="s">
        <v>11</v>
      </c>
    </row>
    <row r="75" ht="15.75" spans="1:9">
      <c r="A75" s="16">
        <v>43900</v>
      </c>
      <c r="B75" s="44">
        <v>0.27</v>
      </c>
      <c r="C75" s="18"/>
      <c r="D75" s="18"/>
      <c r="E75" s="18"/>
      <c r="F75" s="18"/>
      <c r="G75" s="19">
        <f t="shared" si="2"/>
        <v>684.69</v>
      </c>
      <c r="H75" s="18"/>
      <c r="I75" s="22" t="s">
        <v>11</v>
      </c>
    </row>
    <row r="76" ht="15.75" spans="1:9">
      <c r="A76" s="16">
        <v>43901</v>
      </c>
      <c r="B76" s="44">
        <v>0.27</v>
      </c>
      <c r="C76" s="18"/>
      <c r="D76" s="18"/>
      <c r="E76" s="18"/>
      <c r="F76" s="18"/>
      <c r="G76" s="19">
        <f t="shared" si="2"/>
        <v>684.96</v>
      </c>
      <c r="H76" s="18"/>
      <c r="I76" s="22" t="s">
        <v>11</v>
      </c>
    </row>
    <row r="77" ht="15.75" spans="1:9">
      <c r="A77" s="16">
        <v>43902</v>
      </c>
      <c r="B77" s="70">
        <v>1.77</v>
      </c>
      <c r="C77" s="18"/>
      <c r="D77" s="18"/>
      <c r="E77" s="18"/>
      <c r="F77" s="18"/>
      <c r="G77" s="19">
        <f t="shared" si="2"/>
        <v>686.73</v>
      </c>
      <c r="H77" s="18"/>
      <c r="I77" s="22" t="s">
        <v>11</v>
      </c>
    </row>
    <row r="78" ht="15.75" spans="1:9">
      <c r="A78" s="16">
        <v>43903</v>
      </c>
      <c r="B78" s="44">
        <v>0.27</v>
      </c>
      <c r="C78" s="18"/>
      <c r="D78" s="18"/>
      <c r="E78" s="18"/>
      <c r="F78" s="18"/>
      <c r="G78" s="19">
        <f t="shared" si="2"/>
        <v>687</v>
      </c>
      <c r="H78" s="18"/>
      <c r="I78" s="22" t="s">
        <v>11</v>
      </c>
    </row>
    <row r="79" ht="15.75" spans="1:9">
      <c r="A79" s="16">
        <v>43904</v>
      </c>
      <c r="B79" s="44">
        <v>0.25</v>
      </c>
      <c r="C79" s="18"/>
      <c r="D79" s="18"/>
      <c r="E79" s="18"/>
      <c r="F79" s="18"/>
      <c r="G79" s="19">
        <f t="shared" si="2"/>
        <v>687.25</v>
      </c>
      <c r="H79" s="18"/>
      <c r="I79" s="22" t="s">
        <v>11</v>
      </c>
    </row>
    <row r="80" ht="15.75" spans="1:9">
      <c r="A80" s="16">
        <v>43905</v>
      </c>
      <c r="B80" s="44">
        <v>0.26</v>
      </c>
      <c r="C80" s="18"/>
      <c r="D80" s="18"/>
      <c r="E80" s="18"/>
      <c r="F80" s="18"/>
      <c r="G80" s="19">
        <f t="shared" si="2"/>
        <v>687.51</v>
      </c>
      <c r="H80" s="18"/>
      <c r="I80" s="22" t="s">
        <v>11</v>
      </c>
    </row>
    <row r="81" ht="15.75" spans="1:9">
      <c r="A81" s="16">
        <v>43906</v>
      </c>
      <c r="B81" s="44">
        <v>0.28</v>
      </c>
      <c r="C81" s="18"/>
      <c r="D81" s="18"/>
      <c r="E81" s="18"/>
      <c r="F81" s="18"/>
      <c r="G81" s="19">
        <f t="shared" si="2"/>
        <v>687.79</v>
      </c>
      <c r="H81" s="18"/>
      <c r="I81" s="22" t="s">
        <v>11</v>
      </c>
    </row>
    <row r="82" ht="15.75" spans="1:9">
      <c r="A82" s="16">
        <v>43907</v>
      </c>
      <c r="B82" s="44">
        <v>0.27</v>
      </c>
      <c r="C82" s="18"/>
      <c r="D82" s="18"/>
      <c r="E82" s="18"/>
      <c r="F82" s="18"/>
      <c r="G82" s="19">
        <f t="shared" si="2"/>
        <v>688.06</v>
      </c>
      <c r="H82" s="18"/>
      <c r="I82" s="22" t="s">
        <v>11</v>
      </c>
    </row>
    <row r="83" ht="15.75" spans="1:9">
      <c r="A83" s="16">
        <v>43908</v>
      </c>
      <c r="B83" s="44">
        <v>0.27</v>
      </c>
      <c r="C83" s="18"/>
      <c r="D83" s="18"/>
      <c r="E83" s="18"/>
      <c r="F83" s="18"/>
      <c r="G83" s="19">
        <f t="shared" si="2"/>
        <v>688.33</v>
      </c>
      <c r="H83" s="18"/>
      <c r="I83" s="22" t="s">
        <v>11</v>
      </c>
    </row>
    <row r="84" ht="14.25" spans="1:9">
      <c r="A84" s="16">
        <v>43909</v>
      </c>
      <c r="B84" s="44">
        <v>1.74</v>
      </c>
      <c r="C84" s="63"/>
      <c r="D84" s="63"/>
      <c r="E84" s="63"/>
      <c r="F84" s="63"/>
      <c r="G84" s="19">
        <f t="shared" si="2"/>
        <v>690.07</v>
      </c>
      <c r="H84" s="63"/>
      <c r="I84" s="22" t="s">
        <v>11</v>
      </c>
    </row>
    <row r="85" ht="14.25" spans="1:9">
      <c r="A85" s="16">
        <v>43910</v>
      </c>
      <c r="B85" s="44">
        <v>0.26</v>
      </c>
      <c r="C85" s="63"/>
      <c r="D85" s="63"/>
      <c r="E85" s="63"/>
      <c r="F85" s="63"/>
      <c r="G85" s="19">
        <f t="shared" si="2"/>
        <v>690.33</v>
      </c>
      <c r="H85" s="63"/>
      <c r="I85" s="22" t="s">
        <v>11</v>
      </c>
    </row>
    <row r="86" ht="14.25" spans="1:9">
      <c r="A86" s="16">
        <v>43911</v>
      </c>
      <c r="B86" s="44">
        <v>0.27</v>
      </c>
      <c r="C86" s="63"/>
      <c r="D86" s="63"/>
      <c r="E86" s="63"/>
      <c r="F86" s="63"/>
      <c r="G86" s="19">
        <f t="shared" si="2"/>
        <v>690.6</v>
      </c>
      <c r="H86" s="63"/>
      <c r="I86" s="22" t="s">
        <v>11</v>
      </c>
    </row>
    <row r="87" ht="14.25" spans="1:9">
      <c r="A87" s="16">
        <v>43912</v>
      </c>
      <c r="B87" s="44">
        <v>0.25</v>
      </c>
      <c r="C87" s="63"/>
      <c r="D87" s="63"/>
      <c r="E87" s="63"/>
      <c r="F87" s="63"/>
      <c r="G87" s="19">
        <f t="shared" si="2"/>
        <v>690.85</v>
      </c>
      <c r="H87" s="63"/>
      <c r="I87" s="22" t="s">
        <v>11</v>
      </c>
    </row>
    <row r="88" ht="14.25" spans="1:9">
      <c r="A88" s="16">
        <v>43913</v>
      </c>
      <c r="B88" s="44">
        <v>0.28</v>
      </c>
      <c r="C88" s="63"/>
      <c r="D88" s="63"/>
      <c r="E88" s="63"/>
      <c r="F88" s="63"/>
      <c r="G88" s="19">
        <f t="shared" si="2"/>
        <v>691.13</v>
      </c>
      <c r="H88" s="63"/>
      <c r="I88" s="22" t="s">
        <v>11</v>
      </c>
    </row>
    <row r="89" ht="14.25" spans="1:9">
      <c r="A89" s="16">
        <v>43914</v>
      </c>
      <c r="B89" s="44">
        <f>0.27+1.56</f>
        <v>1.83</v>
      </c>
      <c r="C89" s="63"/>
      <c r="D89" s="63"/>
      <c r="E89" s="63"/>
      <c r="F89" s="63"/>
      <c r="G89" s="19">
        <f t="shared" si="2"/>
        <v>692.96</v>
      </c>
      <c r="H89" s="63"/>
      <c r="I89" s="22" t="s">
        <v>11</v>
      </c>
    </row>
    <row r="90" ht="14.25" spans="1:9">
      <c r="A90" s="16">
        <v>43915</v>
      </c>
      <c r="B90" s="44">
        <v>0.27</v>
      </c>
      <c r="C90" s="63"/>
      <c r="D90" s="63"/>
      <c r="E90" s="63"/>
      <c r="F90" s="63"/>
      <c r="G90" s="19">
        <f t="shared" si="2"/>
        <v>693.23</v>
      </c>
      <c r="H90" s="63"/>
      <c r="I90" s="22" t="s">
        <v>11</v>
      </c>
    </row>
    <row r="91" ht="14.25" spans="1:9">
      <c r="A91" s="16">
        <v>43916</v>
      </c>
      <c r="B91" s="44">
        <v>1.75</v>
      </c>
      <c r="C91" s="63"/>
      <c r="D91" s="63"/>
      <c r="E91" s="63"/>
      <c r="F91" s="63"/>
      <c r="G91" s="19">
        <f t="shared" si="2"/>
        <v>694.98</v>
      </c>
      <c r="H91" s="63"/>
      <c r="I91" s="22" t="s">
        <v>11</v>
      </c>
    </row>
    <row r="92" ht="14.25" spans="1:9">
      <c r="A92" s="16">
        <v>43917</v>
      </c>
      <c r="B92" s="65">
        <v>0.26</v>
      </c>
      <c r="C92" s="63"/>
      <c r="D92" s="63"/>
      <c r="E92" s="63"/>
      <c r="F92" s="63"/>
      <c r="G92" s="19">
        <f t="shared" si="2"/>
        <v>695.24</v>
      </c>
      <c r="H92" s="63"/>
      <c r="I92" s="22" t="s">
        <v>11</v>
      </c>
    </row>
    <row r="93" ht="14.25" spans="1:9">
      <c r="A93" s="16">
        <v>43918</v>
      </c>
      <c r="B93" s="44">
        <v>0.27</v>
      </c>
      <c r="C93" s="63"/>
      <c r="D93" s="63"/>
      <c r="E93" s="63"/>
      <c r="F93" s="63"/>
      <c r="G93" s="19">
        <f t="shared" si="2"/>
        <v>695.51</v>
      </c>
      <c r="H93" s="63"/>
      <c r="I93" s="22" t="s">
        <v>11</v>
      </c>
    </row>
    <row r="94" ht="14.25" spans="1:9">
      <c r="A94" s="16">
        <v>43919</v>
      </c>
      <c r="B94" s="69">
        <v>0.25</v>
      </c>
      <c r="C94" s="63"/>
      <c r="D94" s="63"/>
      <c r="E94" s="63"/>
      <c r="F94" s="63"/>
      <c r="G94" s="19">
        <f t="shared" si="2"/>
        <v>695.76</v>
      </c>
      <c r="H94" s="63"/>
      <c r="I94" s="22" t="s">
        <v>11</v>
      </c>
    </row>
    <row r="95" ht="14.25" spans="1:9">
      <c r="A95" s="16">
        <v>43920</v>
      </c>
      <c r="B95" s="78">
        <v>0.27</v>
      </c>
      <c r="C95" s="63"/>
      <c r="D95" s="63"/>
      <c r="E95" s="63"/>
      <c r="F95" s="63"/>
      <c r="G95" s="19">
        <f t="shared" si="2"/>
        <v>696.03</v>
      </c>
      <c r="H95" s="63"/>
      <c r="I95" s="22" t="s">
        <v>11</v>
      </c>
    </row>
    <row r="96" ht="14.25" spans="1:9">
      <c r="A96" s="16">
        <v>43921</v>
      </c>
      <c r="B96" s="78">
        <v>0.26</v>
      </c>
      <c r="C96" s="63"/>
      <c r="D96" s="63"/>
      <c r="E96" s="63"/>
      <c r="F96" s="63"/>
      <c r="G96" s="19">
        <f t="shared" si="2"/>
        <v>696.29</v>
      </c>
      <c r="H96" s="63"/>
      <c r="I96" s="22" t="s">
        <v>11</v>
      </c>
    </row>
    <row r="97" ht="15.75" spans="1:9">
      <c r="A97" s="79" t="s">
        <v>12</v>
      </c>
      <c r="B97" s="78">
        <f>SUM(B66:B96)</f>
        <v>17.26</v>
      </c>
      <c r="C97" s="63"/>
      <c r="D97" s="63"/>
      <c r="E97" s="63"/>
      <c r="F97" s="63"/>
      <c r="G97" s="80">
        <f>G96</f>
        <v>696.29</v>
      </c>
      <c r="H97" s="18"/>
      <c r="I97" s="63"/>
    </row>
    <row r="98" ht="15.75" spans="1:9">
      <c r="A98" s="16">
        <v>43922</v>
      </c>
      <c r="B98" s="44">
        <v>0.3</v>
      </c>
      <c r="C98" s="18"/>
      <c r="D98" s="18"/>
      <c r="E98" s="18"/>
      <c r="F98" s="18"/>
      <c r="G98" s="19">
        <f>B98+G97</f>
        <v>696.59</v>
      </c>
      <c r="H98" s="18"/>
      <c r="I98" s="22" t="s">
        <v>11</v>
      </c>
    </row>
    <row r="99" ht="15.75" spans="1:9">
      <c r="A99" s="16">
        <v>43923</v>
      </c>
      <c r="B99" s="44">
        <v>1.5</v>
      </c>
      <c r="C99" s="18"/>
      <c r="D99" s="18"/>
      <c r="E99" s="18"/>
      <c r="F99" s="18"/>
      <c r="G99" s="19">
        <f>B99+G98</f>
        <v>698.09</v>
      </c>
      <c r="H99" s="18"/>
      <c r="I99" s="22" t="s">
        <v>11</v>
      </c>
    </row>
    <row r="100" ht="15.75" spans="1:9">
      <c r="A100" s="16">
        <v>43924</v>
      </c>
      <c r="B100" s="44">
        <v>0.27</v>
      </c>
      <c r="C100" s="18"/>
      <c r="D100" s="18"/>
      <c r="E100" s="18"/>
      <c r="F100" s="18"/>
      <c r="G100" s="19">
        <f t="shared" ref="G100:G127" si="3">B100+G99</f>
        <v>698.36</v>
      </c>
      <c r="H100" s="18"/>
      <c r="I100" s="22" t="s">
        <v>11</v>
      </c>
    </row>
    <row r="101" ht="15.75" spans="1:9">
      <c r="A101" s="16">
        <v>43925</v>
      </c>
      <c r="B101" s="44">
        <v>0.27</v>
      </c>
      <c r="C101" s="18"/>
      <c r="D101" s="18"/>
      <c r="E101" s="18"/>
      <c r="F101" s="18"/>
      <c r="G101" s="19">
        <f t="shared" si="3"/>
        <v>698.63</v>
      </c>
      <c r="H101" s="18"/>
      <c r="I101" s="22" t="s">
        <v>11</v>
      </c>
    </row>
    <row r="102" ht="15.75" spans="1:9">
      <c r="A102" s="16">
        <v>43926</v>
      </c>
      <c r="B102" s="44">
        <v>0.26</v>
      </c>
      <c r="C102" s="18"/>
      <c r="D102" s="18"/>
      <c r="E102" s="18"/>
      <c r="F102" s="18"/>
      <c r="G102" s="19">
        <f t="shared" si="3"/>
        <v>698.89</v>
      </c>
      <c r="H102" s="18"/>
      <c r="I102" s="22" t="s">
        <v>11</v>
      </c>
    </row>
    <row r="103" ht="15.75" spans="1:9">
      <c r="A103" s="16">
        <v>43927</v>
      </c>
      <c r="B103" s="44">
        <v>0.3</v>
      </c>
      <c r="C103" s="18"/>
      <c r="D103" s="18"/>
      <c r="E103" s="18"/>
      <c r="F103" s="18"/>
      <c r="G103" s="19">
        <f t="shared" si="3"/>
        <v>699.19</v>
      </c>
      <c r="H103" s="18"/>
      <c r="I103" s="22" t="s">
        <v>11</v>
      </c>
    </row>
    <row r="104" ht="15.75" spans="1:9">
      <c r="A104" s="16">
        <v>43928</v>
      </c>
      <c r="B104" s="44">
        <v>0.57</v>
      </c>
      <c r="C104" s="18"/>
      <c r="D104" s="18"/>
      <c r="E104" s="18"/>
      <c r="F104" s="18"/>
      <c r="G104" s="19">
        <f t="shared" si="3"/>
        <v>699.76</v>
      </c>
      <c r="H104" s="18"/>
      <c r="I104" s="22" t="s">
        <v>11</v>
      </c>
    </row>
    <row r="105" ht="15.75" spans="1:9">
      <c r="A105" s="16">
        <v>43929</v>
      </c>
      <c r="B105" s="44">
        <v>0.27</v>
      </c>
      <c r="C105" s="18"/>
      <c r="D105" s="18"/>
      <c r="E105" s="18"/>
      <c r="F105" s="18"/>
      <c r="G105" s="19">
        <f t="shared" si="3"/>
        <v>700.03</v>
      </c>
      <c r="H105" s="18"/>
      <c r="I105" s="22" t="s">
        <v>11</v>
      </c>
    </row>
    <row r="106" ht="15.75" spans="1:9">
      <c r="A106" s="16">
        <v>43930</v>
      </c>
      <c r="B106" s="44">
        <v>1.52</v>
      </c>
      <c r="C106" s="18"/>
      <c r="D106" s="18"/>
      <c r="E106" s="18"/>
      <c r="F106" s="18"/>
      <c r="G106" s="19">
        <f t="shared" si="3"/>
        <v>701.55</v>
      </c>
      <c r="H106" s="18"/>
      <c r="I106" s="22" t="s">
        <v>11</v>
      </c>
    </row>
    <row r="107" ht="15.75" spans="1:9">
      <c r="A107" s="16">
        <v>43931</v>
      </c>
      <c r="B107" s="44">
        <v>0.26</v>
      </c>
      <c r="C107" s="18"/>
      <c r="D107" s="18"/>
      <c r="E107" s="18"/>
      <c r="F107" s="18"/>
      <c r="G107" s="19">
        <f t="shared" si="3"/>
        <v>701.81</v>
      </c>
      <c r="H107" s="18"/>
      <c r="I107" s="22" t="s">
        <v>11</v>
      </c>
    </row>
    <row r="108" ht="15.75" spans="1:9">
      <c r="A108" s="16">
        <v>43932</v>
      </c>
      <c r="B108" s="44">
        <v>0.26</v>
      </c>
      <c r="C108" s="18"/>
      <c r="D108" s="18"/>
      <c r="E108" s="18"/>
      <c r="F108" s="18"/>
      <c r="G108" s="19">
        <f t="shared" si="3"/>
        <v>702.07</v>
      </c>
      <c r="H108" s="18"/>
      <c r="I108" s="22" t="s">
        <v>11</v>
      </c>
    </row>
    <row r="109" ht="15.75" spans="1:9">
      <c r="A109" s="16">
        <v>43933</v>
      </c>
      <c r="B109" s="70">
        <v>0.26</v>
      </c>
      <c r="C109" s="18"/>
      <c r="D109" s="18"/>
      <c r="E109" s="18"/>
      <c r="F109" s="18"/>
      <c r="G109" s="19">
        <f t="shared" si="3"/>
        <v>702.33</v>
      </c>
      <c r="H109" s="18"/>
      <c r="I109" s="22" t="s">
        <v>11</v>
      </c>
    </row>
    <row r="110" ht="15.75" spans="1:9">
      <c r="A110" s="81">
        <v>43934</v>
      </c>
      <c r="B110" s="44">
        <v>0.3</v>
      </c>
      <c r="C110" s="18"/>
      <c r="D110" s="18"/>
      <c r="E110" s="18"/>
      <c r="F110" s="18"/>
      <c r="G110" s="19">
        <f t="shared" si="3"/>
        <v>702.63</v>
      </c>
      <c r="H110" s="18"/>
      <c r="I110" s="22" t="s">
        <v>11</v>
      </c>
    </row>
    <row r="111" ht="15.75" spans="1:9">
      <c r="A111" s="16">
        <v>43935</v>
      </c>
      <c r="B111" s="82">
        <v>1.33</v>
      </c>
      <c r="C111" s="18"/>
      <c r="D111" s="18"/>
      <c r="E111" s="18"/>
      <c r="F111" s="18"/>
      <c r="G111" s="19">
        <f t="shared" si="3"/>
        <v>703.96</v>
      </c>
      <c r="H111" s="18"/>
      <c r="I111" s="22" t="s">
        <v>11</v>
      </c>
    </row>
    <row r="112" ht="15.75" spans="1:9">
      <c r="A112" s="16">
        <v>43936</v>
      </c>
      <c r="B112" s="44">
        <v>0.27</v>
      </c>
      <c r="C112" s="18"/>
      <c r="D112" s="18"/>
      <c r="E112" s="18"/>
      <c r="F112" s="18"/>
      <c r="G112" s="19">
        <f t="shared" si="3"/>
        <v>704.23</v>
      </c>
      <c r="H112" s="18"/>
      <c r="I112" s="22" t="s">
        <v>11</v>
      </c>
    </row>
    <row r="113" ht="15.75" spans="1:9">
      <c r="A113" s="16">
        <v>43937</v>
      </c>
      <c r="B113" s="44">
        <v>1.62</v>
      </c>
      <c r="C113" s="18"/>
      <c r="D113" s="18"/>
      <c r="E113" s="18"/>
      <c r="F113" s="18"/>
      <c r="G113" s="19">
        <f t="shared" si="3"/>
        <v>705.85</v>
      </c>
      <c r="H113" s="18"/>
      <c r="I113" s="22" t="s">
        <v>11</v>
      </c>
    </row>
    <row r="114" ht="15.75" spans="1:9">
      <c r="A114" s="16">
        <v>43938</v>
      </c>
      <c r="B114" s="44">
        <v>0.27</v>
      </c>
      <c r="C114" s="18"/>
      <c r="D114" s="18"/>
      <c r="E114" s="18"/>
      <c r="F114" s="18"/>
      <c r="G114" s="19">
        <f t="shared" si="3"/>
        <v>706.12</v>
      </c>
      <c r="H114" s="18"/>
      <c r="I114" s="22" t="s">
        <v>11</v>
      </c>
    </row>
    <row r="115" ht="15.75" spans="1:9">
      <c r="A115" s="16">
        <v>43939</v>
      </c>
      <c r="B115" s="44">
        <v>0.26</v>
      </c>
      <c r="C115" s="18"/>
      <c r="D115" s="18"/>
      <c r="E115" s="18"/>
      <c r="F115" s="18"/>
      <c r="G115" s="19">
        <f t="shared" si="3"/>
        <v>706.38</v>
      </c>
      <c r="H115" s="18"/>
      <c r="I115" s="22" t="s">
        <v>11</v>
      </c>
    </row>
    <row r="116" ht="14.25" spans="1:9">
      <c r="A116" s="16">
        <v>43940</v>
      </c>
      <c r="B116" s="44">
        <v>0.21</v>
      </c>
      <c r="C116" s="63"/>
      <c r="D116" s="63"/>
      <c r="E116" s="63"/>
      <c r="F116" s="63"/>
      <c r="G116" s="19">
        <f t="shared" si="3"/>
        <v>706.59</v>
      </c>
      <c r="H116" s="63"/>
      <c r="I116" s="22" t="s">
        <v>11</v>
      </c>
    </row>
    <row r="117" ht="14.25" spans="1:9">
      <c r="A117" s="16">
        <v>43941</v>
      </c>
      <c r="B117" s="44">
        <v>0.35</v>
      </c>
      <c r="C117" s="63"/>
      <c r="D117" s="63"/>
      <c r="E117" s="63"/>
      <c r="F117" s="63"/>
      <c r="G117" s="19">
        <f t="shared" si="3"/>
        <v>706.94</v>
      </c>
      <c r="H117" s="63"/>
      <c r="I117" s="22" t="s">
        <v>11</v>
      </c>
    </row>
    <row r="118" ht="14.25" spans="1:9">
      <c r="A118" s="16">
        <v>43942</v>
      </c>
      <c r="B118" s="44">
        <v>0.28</v>
      </c>
      <c r="C118" s="63"/>
      <c r="D118" s="63"/>
      <c r="E118" s="63"/>
      <c r="F118" s="63"/>
      <c r="G118" s="19">
        <f t="shared" si="3"/>
        <v>707.22</v>
      </c>
      <c r="H118" s="63"/>
      <c r="I118" s="22" t="s">
        <v>11</v>
      </c>
    </row>
    <row r="119" ht="14.25" spans="1:9">
      <c r="A119" s="16">
        <v>43943</v>
      </c>
      <c r="B119" s="44">
        <v>0.27</v>
      </c>
      <c r="C119" s="63"/>
      <c r="D119" s="63"/>
      <c r="E119" s="63"/>
      <c r="F119" s="63"/>
      <c r="G119" s="19">
        <f t="shared" si="3"/>
        <v>707.49</v>
      </c>
      <c r="H119" s="63"/>
      <c r="I119" s="22" t="s">
        <v>11</v>
      </c>
    </row>
    <row r="120" ht="14.25" spans="1:9">
      <c r="A120" s="16">
        <v>43944</v>
      </c>
      <c r="B120" s="44">
        <v>1.63</v>
      </c>
      <c r="C120" s="63"/>
      <c r="D120" s="63"/>
      <c r="E120" s="63"/>
      <c r="F120" s="63"/>
      <c r="G120" s="19">
        <f t="shared" si="3"/>
        <v>709.12</v>
      </c>
      <c r="H120" s="63"/>
      <c r="I120" s="22" t="s">
        <v>11</v>
      </c>
    </row>
    <row r="121" ht="14.25" spans="1:9">
      <c r="A121" s="16">
        <v>43945</v>
      </c>
      <c r="B121" s="44">
        <v>0.27</v>
      </c>
      <c r="C121" s="63"/>
      <c r="D121" s="63"/>
      <c r="E121" s="63"/>
      <c r="F121" s="63"/>
      <c r="G121" s="19">
        <f t="shared" si="3"/>
        <v>709.39</v>
      </c>
      <c r="H121" s="63"/>
      <c r="I121" s="22" t="s">
        <v>11</v>
      </c>
    </row>
    <row r="122" ht="14.25" spans="1:9">
      <c r="A122" s="16">
        <v>43946</v>
      </c>
      <c r="B122" s="44">
        <v>0.26</v>
      </c>
      <c r="C122" s="63"/>
      <c r="D122" s="63"/>
      <c r="E122" s="63"/>
      <c r="F122" s="63"/>
      <c r="G122" s="19">
        <f t="shared" si="3"/>
        <v>709.65</v>
      </c>
      <c r="H122" s="63"/>
      <c r="I122" s="22" t="s">
        <v>11</v>
      </c>
    </row>
    <row r="123" ht="14.25" spans="1:9">
      <c r="A123" s="16">
        <v>43947</v>
      </c>
      <c r="B123" s="44">
        <v>0.27</v>
      </c>
      <c r="C123" s="63"/>
      <c r="D123" s="63"/>
      <c r="E123" s="63"/>
      <c r="F123" s="63"/>
      <c r="G123" s="19">
        <f t="shared" si="3"/>
        <v>709.92</v>
      </c>
      <c r="H123" s="63"/>
      <c r="I123" s="22" t="s">
        <v>11</v>
      </c>
    </row>
    <row r="124" ht="14.25" spans="1:9">
      <c r="A124" s="16">
        <v>43948</v>
      </c>
      <c r="B124" s="83">
        <v>0.37</v>
      </c>
      <c r="C124" s="63"/>
      <c r="D124" s="63"/>
      <c r="E124" s="63"/>
      <c r="F124" s="63"/>
      <c r="G124" s="19">
        <f t="shared" si="3"/>
        <v>710.29</v>
      </c>
      <c r="H124" s="63"/>
      <c r="I124" s="22" t="s">
        <v>11</v>
      </c>
    </row>
    <row r="125" ht="14.25" spans="1:9">
      <c r="A125" s="16">
        <v>43949</v>
      </c>
      <c r="B125" s="83">
        <v>0.27</v>
      </c>
      <c r="C125" s="63"/>
      <c r="D125" s="63"/>
      <c r="E125" s="63"/>
      <c r="F125" s="63"/>
      <c r="G125" s="19">
        <f t="shared" si="3"/>
        <v>710.56</v>
      </c>
      <c r="H125" s="63"/>
      <c r="I125" s="22" t="s">
        <v>11</v>
      </c>
    </row>
    <row r="126" ht="14.25" spans="1:9">
      <c r="A126" s="16">
        <v>43950</v>
      </c>
      <c r="B126" s="83">
        <v>1.65</v>
      </c>
      <c r="C126" s="63"/>
      <c r="D126" s="63"/>
      <c r="E126" s="63"/>
      <c r="F126" s="63"/>
      <c r="G126" s="19">
        <f t="shared" si="3"/>
        <v>712.21</v>
      </c>
      <c r="H126" s="63"/>
      <c r="I126" s="22" t="s">
        <v>11</v>
      </c>
    </row>
    <row r="127" ht="14.25" spans="1:9">
      <c r="A127" s="16">
        <v>43951</v>
      </c>
      <c r="B127" s="78">
        <v>0.54</v>
      </c>
      <c r="C127" s="63"/>
      <c r="D127" s="63"/>
      <c r="E127" s="63"/>
      <c r="F127" s="63"/>
      <c r="G127" s="19">
        <f t="shared" si="3"/>
        <v>712.75</v>
      </c>
      <c r="H127" s="63"/>
      <c r="I127" s="22" t="s">
        <v>11</v>
      </c>
    </row>
    <row r="128" ht="14.25" hidden="1" spans="1:9">
      <c r="A128" s="16"/>
      <c r="B128" s="78"/>
      <c r="C128" s="63"/>
      <c r="D128" s="63"/>
      <c r="E128" s="63"/>
      <c r="F128" s="63"/>
      <c r="G128" s="19"/>
      <c r="H128" s="63"/>
      <c r="I128" s="22"/>
    </row>
    <row r="129" ht="15.75" spans="1:9">
      <c r="A129" s="55" t="s">
        <v>12</v>
      </c>
      <c r="B129" s="56">
        <f>SUM(B98:B128)</f>
        <v>16.46</v>
      </c>
      <c r="C129" s="51"/>
      <c r="D129" s="51"/>
      <c r="E129" s="51"/>
      <c r="F129" s="51"/>
      <c r="G129" s="60">
        <f>G127</f>
        <v>712.75</v>
      </c>
      <c r="H129" s="18"/>
      <c r="I129" s="63"/>
    </row>
    <row r="130" ht="15.75" spans="1:9">
      <c r="A130" s="16">
        <v>43952</v>
      </c>
      <c r="B130" s="44">
        <v>0.53</v>
      </c>
      <c r="C130" s="18"/>
      <c r="D130" s="18"/>
      <c r="E130" s="18"/>
      <c r="F130" s="18"/>
      <c r="G130" s="19">
        <f>B130+G129</f>
        <v>713.28</v>
      </c>
      <c r="H130" s="18"/>
      <c r="I130" s="22" t="s">
        <v>11</v>
      </c>
    </row>
    <row r="131" ht="15.75" spans="1:9">
      <c r="A131" s="16">
        <v>43953</v>
      </c>
      <c r="B131" s="44">
        <v>0.53</v>
      </c>
      <c r="C131" s="18"/>
      <c r="D131" s="18"/>
      <c r="E131" s="18"/>
      <c r="F131" s="18"/>
      <c r="G131" s="19">
        <f>B131+G130</f>
        <v>713.81</v>
      </c>
      <c r="H131" s="18"/>
      <c r="I131" s="22" t="s">
        <v>11</v>
      </c>
    </row>
    <row r="132" ht="15.75" spans="1:9">
      <c r="A132" s="16">
        <v>43954</v>
      </c>
      <c r="B132" s="44">
        <v>0.25</v>
      </c>
      <c r="C132" s="18"/>
      <c r="D132" s="18"/>
      <c r="E132" s="18"/>
      <c r="F132" s="18"/>
      <c r="G132" s="19">
        <f t="shared" ref="G132:G160" si="4">B132+G131</f>
        <v>714.06</v>
      </c>
      <c r="H132" s="18"/>
      <c r="I132" s="22" t="s">
        <v>11</v>
      </c>
    </row>
    <row r="133" ht="15.75" spans="1:9">
      <c r="A133" s="16">
        <v>43955</v>
      </c>
      <c r="B133" s="44">
        <v>0.34</v>
      </c>
      <c r="C133" s="18"/>
      <c r="D133" s="18"/>
      <c r="E133" s="18"/>
      <c r="F133" s="18"/>
      <c r="G133" s="19">
        <f t="shared" si="4"/>
        <v>714.4</v>
      </c>
      <c r="H133" s="18"/>
      <c r="I133" s="22" t="s">
        <v>11</v>
      </c>
    </row>
    <row r="134" ht="15.75" spans="1:9">
      <c r="A134" s="16">
        <v>43956</v>
      </c>
      <c r="B134" s="44">
        <v>0.27</v>
      </c>
      <c r="C134" s="18"/>
      <c r="D134" s="18"/>
      <c r="E134" s="18"/>
      <c r="F134" s="18"/>
      <c r="G134" s="19">
        <f t="shared" si="4"/>
        <v>714.67</v>
      </c>
      <c r="H134" s="18"/>
      <c r="I134" s="22" t="s">
        <v>11</v>
      </c>
    </row>
    <row r="135" ht="15.75" spans="1:9">
      <c r="A135" s="16">
        <v>43957</v>
      </c>
      <c r="B135" s="44">
        <v>0.27</v>
      </c>
      <c r="C135" s="18"/>
      <c r="D135" s="18"/>
      <c r="E135" s="18"/>
      <c r="F135" s="18"/>
      <c r="G135" s="19">
        <f t="shared" si="4"/>
        <v>714.94</v>
      </c>
      <c r="H135" s="18"/>
      <c r="I135" s="22" t="s">
        <v>11</v>
      </c>
    </row>
    <row r="136" ht="15.75" spans="1:9">
      <c r="A136" s="16">
        <v>43958</v>
      </c>
      <c r="B136" s="44">
        <v>1.75</v>
      </c>
      <c r="C136" s="18"/>
      <c r="D136" s="18"/>
      <c r="E136" s="18"/>
      <c r="F136" s="18"/>
      <c r="G136" s="19">
        <f t="shared" si="4"/>
        <v>716.69</v>
      </c>
      <c r="H136" s="18"/>
      <c r="I136" s="22" t="s">
        <v>11</v>
      </c>
    </row>
    <row r="137" ht="15.75" spans="1:9">
      <c r="A137" s="16">
        <v>43959</v>
      </c>
      <c r="B137" s="44">
        <v>0.26</v>
      </c>
      <c r="C137" s="18"/>
      <c r="D137" s="18"/>
      <c r="E137" s="18"/>
      <c r="F137" s="18"/>
      <c r="G137" s="19">
        <f t="shared" si="4"/>
        <v>716.95</v>
      </c>
      <c r="H137" s="18"/>
      <c r="I137" s="22" t="s">
        <v>11</v>
      </c>
    </row>
    <row r="138" ht="15.75" spans="1:9">
      <c r="A138" s="16">
        <v>43960</v>
      </c>
      <c r="B138" s="44">
        <v>0.3</v>
      </c>
      <c r="C138" s="18"/>
      <c r="D138" s="18"/>
      <c r="E138" s="18"/>
      <c r="F138" s="18"/>
      <c r="G138" s="19">
        <f t="shared" si="4"/>
        <v>717.25</v>
      </c>
      <c r="H138" s="18"/>
      <c r="I138" s="22" t="s">
        <v>11</v>
      </c>
    </row>
    <row r="139" ht="15.75" spans="1:9">
      <c r="A139" s="16">
        <v>43961</v>
      </c>
      <c r="B139" s="44">
        <v>0.28</v>
      </c>
      <c r="C139" s="18"/>
      <c r="D139" s="18"/>
      <c r="E139" s="18"/>
      <c r="F139" s="18"/>
      <c r="G139" s="19">
        <f t="shared" si="4"/>
        <v>717.53</v>
      </c>
      <c r="H139" s="18"/>
      <c r="I139" s="22" t="s">
        <v>11</v>
      </c>
    </row>
    <row r="140" ht="15.75" spans="1:11">
      <c r="A140" s="16">
        <v>43962</v>
      </c>
      <c r="B140" s="44">
        <v>0.31</v>
      </c>
      <c r="C140" s="18"/>
      <c r="D140" s="18"/>
      <c r="E140" s="18"/>
      <c r="F140" s="18"/>
      <c r="G140" s="19">
        <f t="shared" si="4"/>
        <v>717.84</v>
      </c>
      <c r="H140" s="18"/>
      <c r="I140" s="22" t="s">
        <v>11</v>
      </c>
      <c r="K140" t="s">
        <v>13</v>
      </c>
    </row>
    <row r="141" ht="15.75" spans="1:9">
      <c r="A141" s="16">
        <v>43963</v>
      </c>
      <c r="B141" s="70">
        <v>0.27</v>
      </c>
      <c r="C141" s="18"/>
      <c r="D141" s="18"/>
      <c r="E141" s="18"/>
      <c r="F141" s="18"/>
      <c r="G141" s="19">
        <f t="shared" si="4"/>
        <v>718.11</v>
      </c>
      <c r="H141" s="18"/>
      <c r="I141" s="22" t="s">
        <v>11</v>
      </c>
    </row>
    <row r="142" ht="15.75" spans="1:9">
      <c r="A142" s="16">
        <v>43964</v>
      </c>
      <c r="B142" s="44">
        <f>0.27+1.05</f>
        <v>1.32</v>
      </c>
      <c r="C142" s="18"/>
      <c r="D142" s="18"/>
      <c r="E142" s="18"/>
      <c r="F142" s="18"/>
      <c r="G142" s="19">
        <f t="shared" si="4"/>
        <v>719.43</v>
      </c>
      <c r="H142" s="18"/>
      <c r="I142" s="22" t="s">
        <v>11</v>
      </c>
    </row>
    <row r="143" ht="15.75" spans="1:9">
      <c r="A143" s="16">
        <v>43965</v>
      </c>
      <c r="B143" s="44">
        <v>1.5</v>
      </c>
      <c r="C143" s="18"/>
      <c r="D143" s="18"/>
      <c r="E143" s="18"/>
      <c r="F143" s="18"/>
      <c r="G143" s="19">
        <f t="shared" si="4"/>
        <v>720.93</v>
      </c>
      <c r="H143" s="18"/>
      <c r="I143" s="22" t="s">
        <v>11</v>
      </c>
    </row>
    <row r="144" ht="15.75" spans="1:9">
      <c r="A144" s="16">
        <v>43966</v>
      </c>
      <c r="B144" s="44">
        <v>0.27</v>
      </c>
      <c r="C144" s="18"/>
      <c r="D144" s="18"/>
      <c r="E144" s="18"/>
      <c r="F144" s="18"/>
      <c r="G144" s="19">
        <f t="shared" si="4"/>
        <v>721.2</v>
      </c>
      <c r="H144" s="18"/>
      <c r="I144" s="22" t="s">
        <v>11</v>
      </c>
    </row>
    <row r="145" ht="15.75" spans="1:9">
      <c r="A145" s="16">
        <v>43967</v>
      </c>
      <c r="B145" s="44">
        <v>0.26</v>
      </c>
      <c r="C145" s="18"/>
      <c r="D145" s="18"/>
      <c r="E145" s="18"/>
      <c r="F145" s="18"/>
      <c r="G145" s="19">
        <f t="shared" si="4"/>
        <v>721.46</v>
      </c>
      <c r="H145" s="18"/>
      <c r="I145" s="22" t="s">
        <v>11</v>
      </c>
    </row>
    <row r="146" ht="15.75" spans="1:9">
      <c r="A146" s="16">
        <v>43968</v>
      </c>
      <c r="B146" s="44">
        <v>0.281</v>
      </c>
      <c r="C146" s="18"/>
      <c r="D146" s="18"/>
      <c r="E146" s="18"/>
      <c r="F146" s="18"/>
      <c r="G146" s="19">
        <f t="shared" si="4"/>
        <v>721.741</v>
      </c>
      <c r="H146" s="18"/>
      <c r="I146" s="22" t="s">
        <v>11</v>
      </c>
    </row>
    <row r="147" ht="15.75" spans="1:9">
      <c r="A147" s="16">
        <v>43969</v>
      </c>
      <c r="B147" s="44">
        <v>0.3</v>
      </c>
      <c r="C147" s="18"/>
      <c r="D147" s="18"/>
      <c r="E147" s="18"/>
      <c r="F147" s="18"/>
      <c r="G147" s="19">
        <f t="shared" si="4"/>
        <v>722.041</v>
      </c>
      <c r="H147" s="18"/>
      <c r="I147" s="22" t="s">
        <v>11</v>
      </c>
    </row>
    <row r="148" ht="14.25" spans="1:9">
      <c r="A148" s="16">
        <v>43970</v>
      </c>
      <c r="B148" s="44">
        <v>0.32</v>
      </c>
      <c r="C148" s="63"/>
      <c r="D148" s="63"/>
      <c r="E148" s="63"/>
      <c r="F148" s="63"/>
      <c r="G148" s="19">
        <f t="shared" si="4"/>
        <v>722.361</v>
      </c>
      <c r="H148" s="63"/>
      <c r="I148" s="22" t="s">
        <v>11</v>
      </c>
    </row>
    <row r="149" ht="14.25" spans="1:9">
      <c r="A149" s="16">
        <v>43971</v>
      </c>
      <c r="B149" s="44">
        <v>0.77</v>
      </c>
      <c r="C149" s="63"/>
      <c r="D149" s="63"/>
      <c r="E149" s="63"/>
      <c r="F149" s="63"/>
      <c r="G149" s="19">
        <f t="shared" si="4"/>
        <v>723.131</v>
      </c>
      <c r="H149" s="63"/>
      <c r="I149" s="22" t="s">
        <v>11</v>
      </c>
    </row>
    <row r="150" ht="14.25" spans="1:9">
      <c r="A150" s="16">
        <v>43972</v>
      </c>
      <c r="B150" s="44">
        <v>1.72</v>
      </c>
      <c r="C150" s="63"/>
      <c r="D150" s="63"/>
      <c r="E150" s="63"/>
      <c r="F150" s="63"/>
      <c r="G150" s="19">
        <f t="shared" si="4"/>
        <v>724.851</v>
      </c>
      <c r="H150" s="63"/>
      <c r="I150" s="22" t="s">
        <v>11</v>
      </c>
    </row>
    <row r="151" ht="14.25" spans="1:9">
      <c r="A151" s="16">
        <v>43973</v>
      </c>
      <c r="B151" s="44">
        <v>0.26</v>
      </c>
      <c r="C151" s="63"/>
      <c r="D151" s="63"/>
      <c r="E151" s="63"/>
      <c r="F151" s="63"/>
      <c r="G151" s="19">
        <f t="shared" si="4"/>
        <v>725.111</v>
      </c>
      <c r="H151" s="63"/>
      <c r="I151" s="22" t="s">
        <v>11</v>
      </c>
    </row>
    <row r="152" ht="14.25" spans="1:9">
      <c r="A152" s="16">
        <v>43974</v>
      </c>
      <c r="B152" s="44">
        <v>0.27</v>
      </c>
      <c r="C152" s="63"/>
      <c r="D152" s="63"/>
      <c r="E152" s="63"/>
      <c r="F152" s="63"/>
      <c r="G152" s="19">
        <f t="shared" si="4"/>
        <v>725.381</v>
      </c>
      <c r="H152" s="63"/>
      <c r="I152" s="22" t="s">
        <v>11</v>
      </c>
    </row>
    <row r="153" ht="14.25" spans="1:9">
      <c r="A153" s="16">
        <v>43975</v>
      </c>
      <c r="B153" s="44">
        <v>0.25</v>
      </c>
      <c r="C153" s="63"/>
      <c r="D153" s="63"/>
      <c r="E153" s="63"/>
      <c r="F153" s="63"/>
      <c r="G153" s="19">
        <f t="shared" si="4"/>
        <v>725.631</v>
      </c>
      <c r="H153" s="63"/>
      <c r="I153" s="22" t="s">
        <v>11</v>
      </c>
    </row>
    <row r="154" ht="14.25" spans="1:9">
      <c r="A154" s="16">
        <v>43976</v>
      </c>
      <c r="B154" s="44">
        <v>0.28</v>
      </c>
      <c r="C154" s="63"/>
      <c r="D154" s="63"/>
      <c r="E154" s="63"/>
      <c r="F154" s="63"/>
      <c r="G154" s="19">
        <f t="shared" si="4"/>
        <v>725.911</v>
      </c>
      <c r="H154" s="63"/>
      <c r="I154" s="22" t="s">
        <v>11</v>
      </c>
    </row>
    <row r="155" ht="14.25" spans="1:9">
      <c r="A155" s="16">
        <v>43977</v>
      </c>
      <c r="B155" s="44">
        <v>0.27</v>
      </c>
      <c r="C155" s="63"/>
      <c r="D155" s="63"/>
      <c r="E155" s="63"/>
      <c r="F155" s="63"/>
      <c r="G155" s="19">
        <f t="shared" si="4"/>
        <v>726.181</v>
      </c>
      <c r="H155" s="63"/>
      <c r="I155" s="22" t="s">
        <v>11</v>
      </c>
    </row>
    <row r="156" ht="14.25" spans="1:9">
      <c r="A156" s="16">
        <v>43978</v>
      </c>
      <c r="B156" s="65">
        <v>0.27</v>
      </c>
      <c r="C156" s="63"/>
      <c r="D156" s="63"/>
      <c r="E156" s="63"/>
      <c r="F156" s="63"/>
      <c r="G156" s="19">
        <f t="shared" si="4"/>
        <v>726.451</v>
      </c>
      <c r="H156" s="63"/>
      <c r="I156" s="22" t="s">
        <v>11</v>
      </c>
    </row>
    <row r="157" ht="14.25" spans="1:9">
      <c r="A157" s="16">
        <v>43979</v>
      </c>
      <c r="B157" s="44">
        <v>1.5</v>
      </c>
      <c r="C157" s="63"/>
      <c r="D157" s="63"/>
      <c r="E157" s="63"/>
      <c r="F157" s="63"/>
      <c r="G157" s="19">
        <f t="shared" si="4"/>
        <v>727.951</v>
      </c>
      <c r="H157" s="63"/>
      <c r="I157" s="22" t="s">
        <v>11</v>
      </c>
    </row>
    <row r="158" ht="14.25" spans="1:9">
      <c r="A158" s="16">
        <v>43980</v>
      </c>
      <c r="B158" s="69">
        <v>0.27</v>
      </c>
      <c r="C158" s="63"/>
      <c r="D158" s="63"/>
      <c r="E158" s="63"/>
      <c r="F158" s="63"/>
      <c r="G158" s="19">
        <f t="shared" si="4"/>
        <v>728.221</v>
      </c>
      <c r="H158" s="63"/>
      <c r="I158" s="22" t="s">
        <v>11</v>
      </c>
    </row>
    <row r="159" ht="14.25" spans="1:9">
      <c r="A159" s="16">
        <v>43981</v>
      </c>
      <c r="B159" s="44">
        <v>0.27</v>
      </c>
      <c r="C159" s="63"/>
      <c r="D159" s="63"/>
      <c r="E159" s="63"/>
      <c r="F159" s="63"/>
      <c r="G159" s="19">
        <f t="shared" si="4"/>
        <v>728.491</v>
      </c>
      <c r="H159" s="63"/>
      <c r="I159" s="22" t="s">
        <v>11</v>
      </c>
    </row>
    <row r="160" ht="14.25" spans="1:9">
      <c r="A160" s="16">
        <v>43982</v>
      </c>
      <c r="B160" s="83">
        <v>0.27</v>
      </c>
      <c r="C160" s="63"/>
      <c r="D160" s="63"/>
      <c r="E160" s="63"/>
      <c r="F160" s="63"/>
      <c r="G160" s="19">
        <f t="shared" si="4"/>
        <v>728.761</v>
      </c>
      <c r="H160" s="63"/>
      <c r="I160" s="22" t="s">
        <v>11</v>
      </c>
    </row>
    <row r="161" ht="15.75" spans="1:9">
      <c r="A161" s="79" t="s">
        <v>12</v>
      </c>
      <c r="B161" s="78">
        <f>SUM(B130:B160)</f>
        <v>16.011</v>
      </c>
      <c r="C161" s="63"/>
      <c r="D161" s="63"/>
      <c r="E161" s="63"/>
      <c r="F161" s="63"/>
      <c r="G161" s="80">
        <f>G160</f>
        <v>728.761</v>
      </c>
      <c r="H161" s="18"/>
      <c r="I161" s="63"/>
    </row>
    <row r="162" ht="15.75" spans="1:9">
      <c r="A162" s="16">
        <v>43983</v>
      </c>
      <c r="B162" s="84">
        <v>0.3</v>
      </c>
      <c r="C162" s="18"/>
      <c r="D162" s="18"/>
      <c r="E162" s="18"/>
      <c r="F162" s="18"/>
      <c r="G162" s="19">
        <f>B162+G161</f>
        <v>729.060999999999</v>
      </c>
      <c r="H162" s="18"/>
      <c r="I162" s="22" t="s">
        <v>11</v>
      </c>
    </row>
    <row r="163" ht="15.75" spans="1:9">
      <c r="A163" s="81">
        <v>43984</v>
      </c>
      <c r="B163" s="82">
        <v>0.28</v>
      </c>
      <c r="C163" s="18"/>
      <c r="D163" s="18"/>
      <c r="E163" s="18"/>
      <c r="F163" s="18"/>
      <c r="G163" s="19">
        <f>B163+G162</f>
        <v>729.340999999999</v>
      </c>
      <c r="H163" s="18"/>
      <c r="I163" s="22" t="s">
        <v>11</v>
      </c>
    </row>
    <row r="164" ht="15.75" spans="1:9">
      <c r="A164" s="16">
        <v>43985</v>
      </c>
      <c r="B164" s="44">
        <f>0.29+1.35</f>
        <v>1.64</v>
      </c>
      <c r="C164" s="18"/>
      <c r="D164" s="18"/>
      <c r="E164" s="18"/>
      <c r="F164" s="18"/>
      <c r="G164" s="19">
        <f t="shared" ref="G164:G191" si="5">B164+G163</f>
        <v>730.980999999999</v>
      </c>
      <c r="H164" s="18"/>
      <c r="I164" s="22" t="s">
        <v>11</v>
      </c>
    </row>
    <row r="165" ht="15.75" spans="1:11">
      <c r="A165" s="16">
        <v>43986</v>
      </c>
      <c r="B165" s="44">
        <v>1.54</v>
      </c>
      <c r="C165" s="18"/>
      <c r="E165" s="18"/>
      <c r="F165" s="18"/>
      <c r="G165" s="19">
        <f t="shared" si="5"/>
        <v>732.520999999999</v>
      </c>
      <c r="H165" s="18"/>
      <c r="I165" s="22" t="s">
        <v>11</v>
      </c>
      <c r="K165" s="3"/>
    </row>
    <row r="166" ht="15.75" spans="1:9">
      <c r="A166" s="16">
        <v>43987</v>
      </c>
      <c r="B166" s="44">
        <v>0.3</v>
      </c>
      <c r="C166" s="18"/>
      <c r="D166" s="18"/>
      <c r="E166" s="18"/>
      <c r="F166" s="18"/>
      <c r="G166" s="19">
        <f t="shared" si="5"/>
        <v>732.820999999999</v>
      </c>
      <c r="H166" s="18"/>
      <c r="I166" s="22" t="s">
        <v>11</v>
      </c>
    </row>
    <row r="167" ht="15.75" spans="1:9">
      <c r="A167" s="16">
        <v>43988</v>
      </c>
      <c r="B167" s="44">
        <v>0.4</v>
      </c>
      <c r="C167" s="18"/>
      <c r="D167" s="18"/>
      <c r="E167" s="18"/>
      <c r="F167" s="18"/>
      <c r="G167" s="19">
        <f t="shared" si="5"/>
        <v>733.220999999999</v>
      </c>
      <c r="H167" s="18"/>
      <c r="I167" s="22" t="s">
        <v>11</v>
      </c>
    </row>
    <row r="168" ht="15.75" spans="1:9">
      <c r="A168" s="16">
        <v>43989</v>
      </c>
      <c r="B168" s="44">
        <v>0.27</v>
      </c>
      <c r="C168" s="18"/>
      <c r="D168" s="18"/>
      <c r="E168" s="18"/>
      <c r="F168" s="18"/>
      <c r="G168" s="19">
        <f t="shared" si="5"/>
        <v>733.490999999999</v>
      </c>
      <c r="H168" s="18"/>
      <c r="I168" s="22" t="s">
        <v>11</v>
      </c>
    </row>
    <row r="169" ht="15.75" spans="1:9">
      <c r="A169" s="16">
        <v>43990</v>
      </c>
      <c r="B169" s="44">
        <v>0.91</v>
      </c>
      <c r="C169" s="18"/>
      <c r="D169" s="18"/>
      <c r="E169" s="18"/>
      <c r="F169" s="18"/>
      <c r="G169" s="19">
        <f t="shared" si="5"/>
        <v>734.400999999999</v>
      </c>
      <c r="H169" s="18"/>
      <c r="I169" s="22" t="s">
        <v>11</v>
      </c>
    </row>
    <row r="170" ht="15.75" spans="1:9">
      <c r="A170" s="16">
        <v>43991</v>
      </c>
      <c r="B170" s="44">
        <v>0.74</v>
      </c>
      <c r="C170" s="18"/>
      <c r="D170" s="18"/>
      <c r="E170" s="18"/>
      <c r="F170" s="18"/>
      <c r="G170" s="19">
        <f t="shared" si="5"/>
        <v>735.140999999999</v>
      </c>
      <c r="H170" s="18"/>
      <c r="I170" s="22" t="s">
        <v>11</v>
      </c>
    </row>
    <row r="171" ht="15.75" spans="1:9">
      <c r="A171" s="16">
        <v>43992</v>
      </c>
      <c r="B171" s="44">
        <v>0.27</v>
      </c>
      <c r="C171" s="18"/>
      <c r="D171" s="18"/>
      <c r="E171" s="18"/>
      <c r="F171" s="18"/>
      <c r="G171" s="19">
        <f t="shared" si="5"/>
        <v>735.410999999999</v>
      </c>
      <c r="H171" s="18"/>
      <c r="I171" s="22" t="s">
        <v>11</v>
      </c>
    </row>
    <row r="172" ht="15.75" spans="1:9">
      <c r="A172" s="16">
        <v>43993</v>
      </c>
      <c r="B172" s="44">
        <v>0.3</v>
      </c>
      <c r="C172" s="18"/>
      <c r="D172" s="18"/>
      <c r="E172" s="18"/>
      <c r="F172" s="18"/>
      <c r="G172" s="19">
        <f t="shared" si="5"/>
        <v>735.710999999999</v>
      </c>
      <c r="H172" s="18"/>
      <c r="I172" s="22" t="s">
        <v>11</v>
      </c>
    </row>
    <row r="173" ht="15.75" spans="1:9">
      <c r="A173" s="16">
        <v>43994</v>
      </c>
      <c r="B173" s="70">
        <v>0.35</v>
      </c>
      <c r="C173" s="18"/>
      <c r="D173" s="18"/>
      <c r="E173" s="18"/>
      <c r="F173" s="18"/>
      <c r="G173" s="19">
        <f t="shared" si="5"/>
        <v>736.060999999999</v>
      </c>
      <c r="H173" s="18"/>
      <c r="I173" s="22" t="s">
        <v>11</v>
      </c>
    </row>
    <row r="174" ht="15.75" spans="1:9">
      <c r="A174" s="16">
        <v>43995</v>
      </c>
      <c r="B174" s="44">
        <v>0.39</v>
      </c>
      <c r="C174" s="18"/>
      <c r="D174" s="18"/>
      <c r="E174" s="18"/>
      <c r="F174" s="18"/>
      <c r="G174" s="19">
        <f t="shared" si="5"/>
        <v>736.450999999999</v>
      </c>
      <c r="H174" s="18"/>
      <c r="I174" s="22" t="s">
        <v>11</v>
      </c>
    </row>
    <row r="175" ht="15.75" spans="1:9">
      <c r="A175" s="16">
        <v>43996</v>
      </c>
      <c r="B175" s="44">
        <v>0.4</v>
      </c>
      <c r="C175" s="18"/>
      <c r="D175" s="18"/>
      <c r="E175" s="18"/>
      <c r="F175" s="18"/>
      <c r="G175" s="19">
        <f t="shared" si="5"/>
        <v>736.850999999999</v>
      </c>
      <c r="H175" s="18"/>
      <c r="I175" s="22" t="s">
        <v>11</v>
      </c>
    </row>
    <row r="176" ht="15.75" spans="1:9">
      <c r="A176" s="16">
        <v>43997</v>
      </c>
      <c r="B176" s="44">
        <v>0.45</v>
      </c>
      <c r="C176" s="18"/>
      <c r="D176" s="18"/>
      <c r="E176" s="18"/>
      <c r="F176" s="18"/>
      <c r="G176" s="19">
        <f t="shared" si="5"/>
        <v>737.300999999999</v>
      </c>
      <c r="H176" s="18"/>
      <c r="I176" s="22" t="s">
        <v>11</v>
      </c>
    </row>
    <row r="177" ht="15.75" spans="1:9">
      <c r="A177" s="16">
        <v>43998</v>
      </c>
      <c r="B177" s="44">
        <v>0.47</v>
      </c>
      <c r="C177" s="18"/>
      <c r="D177" s="18"/>
      <c r="E177" s="18"/>
      <c r="F177" s="18"/>
      <c r="G177" s="19">
        <f t="shared" si="5"/>
        <v>737.770999999999</v>
      </c>
      <c r="H177" s="18"/>
      <c r="I177" s="22" t="s">
        <v>11</v>
      </c>
    </row>
    <row r="178" ht="15.75" spans="1:9">
      <c r="A178" s="16">
        <v>43999</v>
      </c>
      <c r="B178" s="44">
        <v>0.47</v>
      </c>
      <c r="C178" s="18"/>
      <c r="D178" s="18"/>
      <c r="E178" s="18"/>
      <c r="F178" s="18"/>
      <c r="G178" s="19">
        <f t="shared" si="5"/>
        <v>738.240999999999</v>
      </c>
      <c r="H178" s="18"/>
      <c r="I178" s="22" t="s">
        <v>11</v>
      </c>
    </row>
    <row r="179" ht="15.75" spans="1:9">
      <c r="A179" s="16">
        <v>44000</v>
      </c>
      <c r="B179" s="44">
        <v>0.44</v>
      </c>
      <c r="C179" s="18"/>
      <c r="D179" s="18"/>
      <c r="E179" s="18"/>
      <c r="F179" s="18"/>
      <c r="G179" s="19">
        <f t="shared" si="5"/>
        <v>738.680999999999</v>
      </c>
      <c r="H179" s="18"/>
      <c r="I179" s="22" t="s">
        <v>11</v>
      </c>
    </row>
    <row r="180" ht="14.25" spans="1:9">
      <c r="A180" s="16">
        <v>44001</v>
      </c>
      <c r="B180" s="44">
        <v>0.46</v>
      </c>
      <c r="C180" s="63"/>
      <c r="D180" s="63"/>
      <c r="E180" s="63"/>
      <c r="F180" s="63"/>
      <c r="G180" s="19">
        <f t="shared" si="5"/>
        <v>739.140999999999</v>
      </c>
      <c r="H180" s="63"/>
      <c r="I180" s="22" t="s">
        <v>11</v>
      </c>
    </row>
    <row r="181" ht="14.25" spans="1:9">
      <c r="A181" s="16">
        <v>44002</v>
      </c>
      <c r="B181" s="44">
        <v>0.46</v>
      </c>
      <c r="C181" s="63"/>
      <c r="D181" s="63"/>
      <c r="E181" s="63"/>
      <c r="F181" s="63"/>
      <c r="G181" s="19">
        <f t="shared" si="5"/>
        <v>739.600999999999</v>
      </c>
      <c r="H181" s="63"/>
      <c r="I181" s="22" t="s">
        <v>11</v>
      </c>
    </row>
    <row r="182" ht="14.25" spans="1:9">
      <c r="A182" s="16">
        <v>44003</v>
      </c>
      <c r="B182" s="44">
        <v>0.45</v>
      </c>
      <c r="C182" s="63"/>
      <c r="D182" s="63"/>
      <c r="E182" s="63"/>
      <c r="F182" s="63"/>
      <c r="G182" s="19">
        <f t="shared" si="5"/>
        <v>740.050999999999</v>
      </c>
      <c r="H182" s="63"/>
      <c r="I182" s="22" t="s">
        <v>11</v>
      </c>
    </row>
    <row r="183" ht="14.25" spans="1:9">
      <c r="A183" s="16">
        <v>44004</v>
      </c>
      <c r="B183" s="44">
        <v>0.48</v>
      </c>
      <c r="C183" s="63"/>
      <c r="D183" s="63"/>
      <c r="E183" s="63"/>
      <c r="F183" s="63"/>
      <c r="G183" s="19">
        <f t="shared" si="5"/>
        <v>740.530999999999</v>
      </c>
      <c r="H183" s="63"/>
      <c r="I183" s="22" t="s">
        <v>11</v>
      </c>
    </row>
    <row r="184" ht="14.25" spans="1:9">
      <c r="A184" s="16">
        <v>44005</v>
      </c>
      <c r="B184" s="44">
        <v>0.47</v>
      </c>
      <c r="C184" s="63"/>
      <c r="D184" s="63"/>
      <c r="E184" s="63"/>
      <c r="F184" s="63"/>
      <c r="G184" s="19">
        <f t="shared" si="5"/>
        <v>741.001</v>
      </c>
      <c r="H184" s="63"/>
      <c r="I184" s="22" t="s">
        <v>11</v>
      </c>
    </row>
    <row r="185" ht="14.25" spans="1:14">
      <c r="A185" s="16">
        <v>44006</v>
      </c>
      <c r="B185" s="44">
        <v>0.49</v>
      </c>
      <c r="C185" s="63"/>
      <c r="D185" s="63"/>
      <c r="E185" s="63"/>
      <c r="F185" s="63"/>
      <c r="G185" s="19">
        <f t="shared" si="5"/>
        <v>741.491</v>
      </c>
      <c r="H185" s="63"/>
      <c r="I185" s="22" t="s">
        <v>11</v>
      </c>
      <c r="N185" t="s">
        <v>34</v>
      </c>
    </row>
    <row r="186" ht="14.25" spans="1:9">
      <c r="A186" s="16">
        <v>44007</v>
      </c>
      <c r="B186" s="44">
        <v>1.73</v>
      </c>
      <c r="C186" s="63"/>
      <c r="D186" s="63"/>
      <c r="E186" s="63"/>
      <c r="F186" s="63"/>
      <c r="G186" s="19">
        <f t="shared" si="5"/>
        <v>743.221</v>
      </c>
      <c r="H186" s="63"/>
      <c r="I186" s="22" t="s">
        <v>11</v>
      </c>
    </row>
    <row r="187" ht="14.25" spans="1:9">
      <c r="A187" s="16">
        <v>44008</v>
      </c>
      <c r="B187" s="44">
        <v>0.47</v>
      </c>
      <c r="C187" s="63"/>
      <c r="D187" s="63"/>
      <c r="E187" s="63"/>
      <c r="F187" s="63"/>
      <c r="G187" s="19">
        <f t="shared" si="5"/>
        <v>743.691</v>
      </c>
      <c r="H187" s="63"/>
      <c r="I187" s="22" t="s">
        <v>11</v>
      </c>
    </row>
    <row r="188" ht="14.25" spans="1:9">
      <c r="A188" s="16">
        <v>44009</v>
      </c>
      <c r="B188" s="65">
        <v>0.47</v>
      </c>
      <c r="C188" s="63"/>
      <c r="D188" s="63"/>
      <c r="E188" s="63"/>
      <c r="F188" s="63"/>
      <c r="G188" s="19">
        <f t="shared" si="5"/>
        <v>744.161</v>
      </c>
      <c r="H188" s="63"/>
      <c r="I188" s="22" t="s">
        <v>11</v>
      </c>
    </row>
    <row r="189" ht="14.25" spans="1:9">
      <c r="A189" s="16">
        <v>44010</v>
      </c>
      <c r="B189" s="44">
        <v>0.28</v>
      </c>
      <c r="C189" s="63"/>
      <c r="D189" s="63"/>
      <c r="E189" s="63"/>
      <c r="F189" s="63"/>
      <c r="G189" s="19">
        <f t="shared" si="5"/>
        <v>744.441</v>
      </c>
      <c r="H189" s="63"/>
      <c r="I189" s="22" t="s">
        <v>11</v>
      </c>
    </row>
    <row r="190" ht="14.25" spans="1:9">
      <c r="A190" s="16">
        <v>44011</v>
      </c>
      <c r="B190" s="69">
        <v>0.28</v>
      </c>
      <c r="C190" s="63"/>
      <c r="D190" s="63"/>
      <c r="E190" s="63"/>
      <c r="F190" s="63"/>
      <c r="G190" s="19">
        <f t="shared" si="5"/>
        <v>744.721</v>
      </c>
      <c r="H190" s="63"/>
      <c r="I190" s="22" t="s">
        <v>11</v>
      </c>
    </row>
    <row r="191" ht="14.25" spans="1:9">
      <c r="A191" s="16">
        <v>44012</v>
      </c>
      <c r="B191" s="44">
        <v>0.28</v>
      </c>
      <c r="C191" s="63"/>
      <c r="D191" s="63"/>
      <c r="E191" s="63"/>
      <c r="F191" s="63"/>
      <c r="G191" s="19">
        <f t="shared" si="5"/>
        <v>745.001</v>
      </c>
      <c r="H191" s="63"/>
      <c r="I191" s="22" t="s">
        <v>11</v>
      </c>
    </row>
    <row r="192" ht="15.75" spans="1:9">
      <c r="A192" s="79" t="s">
        <v>12</v>
      </c>
      <c r="B192" s="78">
        <f>SUM(B162:B191)</f>
        <v>16.24</v>
      </c>
      <c r="C192" s="63"/>
      <c r="D192" s="63"/>
      <c r="E192" s="63"/>
      <c r="F192" s="63"/>
      <c r="G192" s="80">
        <f>G191</f>
        <v>745.001</v>
      </c>
      <c r="H192" s="18"/>
      <c r="I192" s="63"/>
    </row>
    <row r="193" ht="15.75" spans="1:9">
      <c r="A193" s="16">
        <v>44013</v>
      </c>
      <c r="B193" s="44">
        <v>0.3</v>
      </c>
      <c r="C193" s="18"/>
      <c r="D193" s="18"/>
      <c r="E193" s="18"/>
      <c r="F193" s="18"/>
      <c r="G193" s="19">
        <f>B193+G192</f>
        <v>745.300999999999</v>
      </c>
      <c r="H193" s="18"/>
      <c r="I193" s="22" t="s">
        <v>11</v>
      </c>
    </row>
    <row r="194" ht="15.75" spans="1:9">
      <c r="A194" s="16">
        <v>44014</v>
      </c>
      <c r="B194" s="44">
        <v>1.75</v>
      </c>
      <c r="C194" s="18"/>
      <c r="D194" s="18"/>
      <c r="E194" s="18"/>
      <c r="F194" s="18"/>
      <c r="G194" s="19">
        <f>B194+G193</f>
        <v>747.050999999999</v>
      </c>
      <c r="H194" s="18"/>
      <c r="I194" s="22" t="s">
        <v>11</v>
      </c>
    </row>
    <row r="195" ht="15.75" spans="1:9">
      <c r="A195" s="16">
        <v>44015</v>
      </c>
      <c r="B195" s="44">
        <v>1.6</v>
      </c>
      <c r="C195" s="18"/>
      <c r="D195" s="18"/>
      <c r="E195" s="18"/>
      <c r="F195" s="18"/>
      <c r="G195" s="19">
        <f t="shared" ref="G195:G223" si="6">B195+G194</f>
        <v>748.651</v>
      </c>
      <c r="H195" s="18"/>
      <c r="I195" s="22" t="s">
        <v>11</v>
      </c>
    </row>
    <row r="196" ht="15.75" spans="1:9">
      <c r="A196" s="16">
        <v>44016</v>
      </c>
      <c r="B196" s="44">
        <v>0.53</v>
      </c>
      <c r="C196" s="18"/>
      <c r="D196" s="18"/>
      <c r="E196" s="18"/>
      <c r="F196" s="18"/>
      <c r="G196" s="19">
        <f t="shared" si="6"/>
        <v>749.180999999999</v>
      </c>
      <c r="H196" s="18"/>
      <c r="I196" s="22" t="s">
        <v>11</v>
      </c>
    </row>
    <row r="197" ht="15.75" spans="1:9">
      <c r="A197" s="16">
        <v>44017</v>
      </c>
      <c r="B197" s="44">
        <v>0.37</v>
      </c>
      <c r="C197" s="18"/>
      <c r="D197" s="18"/>
      <c r="E197" s="18"/>
      <c r="F197" s="18"/>
      <c r="G197" s="19">
        <f t="shared" si="6"/>
        <v>749.550999999999</v>
      </c>
      <c r="H197" s="18"/>
      <c r="I197" s="22" t="s">
        <v>11</v>
      </c>
    </row>
    <row r="198" ht="15.75" spans="1:9">
      <c r="A198" s="16">
        <v>44018</v>
      </c>
      <c r="B198" s="44">
        <v>0.31</v>
      </c>
      <c r="C198" s="18"/>
      <c r="D198" s="18"/>
      <c r="E198" s="18"/>
      <c r="F198" s="18"/>
      <c r="G198" s="19">
        <f t="shared" si="6"/>
        <v>749.860999999999</v>
      </c>
      <c r="H198" s="18"/>
      <c r="I198" s="22" t="s">
        <v>11</v>
      </c>
    </row>
    <row r="199" ht="15.75" spans="1:9">
      <c r="A199" s="16">
        <v>44019</v>
      </c>
      <c r="B199" s="44">
        <v>0.28</v>
      </c>
      <c r="C199" s="18"/>
      <c r="D199" s="18"/>
      <c r="E199" s="18"/>
      <c r="F199" s="18"/>
      <c r="G199" s="19">
        <f t="shared" si="6"/>
        <v>750.140999999999</v>
      </c>
      <c r="H199" s="18"/>
      <c r="I199" s="22" t="s">
        <v>11</v>
      </c>
    </row>
    <row r="200" ht="15.75" spans="1:9">
      <c r="A200" s="16">
        <v>44020</v>
      </c>
      <c r="B200" s="44">
        <v>0.27</v>
      </c>
      <c r="C200" s="18"/>
      <c r="D200" s="18"/>
      <c r="E200" s="18"/>
      <c r="F200" s="18"/>
      <c r="G200" s="19">
        <f t="shared" si="6"/>
        <v>750.410999999999</v>
      </c>
      <c r="H200" s="18"/>
      <c r="I200" s="22" t="s">
        <v>11</v>
      </c>
    </row>
    <row r="201" ht="15.75" spans="1:9">
      <c r="A201" s="16">
        <v>44021</v>
      </c>
      <c r="B201" s="44">
        <v>1.75</v>
      </c>
      <c r="C201" s="18"/>
      <c r="D201" s="18"/>
      <c r="E201" s="18"/>
      <c r="F201" s="18"/>
      <c r="G201" s="19">
        <f t="shared" si="6"/>
        <v>752.160999999999</v>
      </c>
      <c r="H201" s="18"/>
      <c r="I201" s="22" t="s">
        <v>11</v>
      </c>
    </row>
    <row r="202" ht="15.75" spans="1:9">
      <c r="A202" s="16">
        <v>44022</v>
      </c>
      <c r="B202" s="44">
        <v>0.28</v>
      </c>
      <c r="C202" s="18"/>
      <c r="D202" s="18"/>
      <c r="E202" s="18"/>
      <c r="F202" s="18"/>
      <c r="G202" s="19">
        <f t="shared" si="6"/>
        <v>752.440999999999</v>
      </c>
      <c r="H202" s="18"/>
      <c r="I202" s="22" t="s">
        <v>11</v>
      </c>
    </row>
    <row r="203" ht="15.75" spans="1:9">
      <c r="A203" s="16">
        <v>44023</v>
      </c>
      <c r="B203" s="44">
        <v>0.28</v>
      </c>
      <c r="C203" s="18"/>
      <c r="D203" s="18"/>
      <c r="E203" s="18"/>
      <c r="F203" s="18"/>
      <c r="G203" s="19">
        <f t="shared" si="6"/>
        <v>752.720999999999</v>
      </c>
      <c r="H203" s="18"/>
      <c r="I203" s="22" t="s">
        <v>11</v>
      </c>
    </row>
    <row r="204" ht="15.75" spans="1:9">
      <c r="A204" s="16">
        <v>44024</v>
      </c>
      <c r="B204" s="70">
        <v>0.29</v>
      </c>
      <c r="C204" s="18"/>
      <c r="D204" s="18"/>
      <c r="E204" s="18"/>
      <c r="F204" s="18"/>
      <c r="G204" s="19">
        <f t="shared" si="6"/>
        <v>753.010999999999</v>
      </c>
      <c r="H204" s="18"/>
      <c r="I204" s="22" t="s">
        <v>11</v>
      </c>
    </row>
    <row r="205" ht="15.75" spans="1:9">
      <c r="A205" s="16">
        <v>44025</v>
      </c>
      <c r="B205" s="44">
        <v>0.31</v>
      </c>
      <c r="C205" s="18"/>
      <c r="D205" s="18"/>
      <c r="E205" s="18"/>
      <c r="F205" s="18"/>
      <c r="G205" s="19">
        <f t="shared" si="6"/>
        <v>753.320999999999</v>
      </c>
      <c r="H205" s="18"/>
      <c r="I205" s="22" t="s">
        <v>11</v>
      </c>
    </row>
    <row r="206" ht="15.75" spans="1:9">
      <c r="A206" s="16">
        <v>44026</v>
      </c>
      <c r="B206" s="44">
        <v>0.23</v>
      </c>
      <c r="C206" s="18"/>
      <c r="D206" s="18"/>
      <c r="E206" s="18"/>
      <c r="F206" s="18"/>
      <c r="G206" s="19">
        <f t="shared" si="6"/>
        <v>753.550999999999</v>
      </c>
      <c r="H206" s="18"/>
      <c r="I206" s="22" t="s">
        <v>11</v>
      </c>
    </row>
    <row r="207" ht="15.75" spans="1:9">
      <c r="A207" s="16">
        <v>44027</v>
      </c>
      <c r="B207" s="44">
        <v>0.29</v>
      </c>
      <c r="C207" s="18"/>
      <c r="D207" s="18"/>
      <c r="E207" s="18"/>
      <c r="F207" s="18"/>
      <c r="G207" s="19">
        <f t="shared" si="6"/>
        <v>753.840999999999</v>
      </c>
      <c r="H207" s="18" t="s">
        <v>14</v>
      </c>
      <c r="I207" s="22" t="s">
        <v>11</v>
      </c>
    </row>
    <row r="208" ht="15.75" spans="1:9">
      <c r="A208" s="16">
        <v>44028</v>
      </c>
      <c r="B208" s="44">
        <v>1.53</v>
      </c>
      <c r="C208" s="18"/>
      <c r="D208" s="18"/>
      <c r="E208" s="18"/>
      <c r="F208" s="18"/>
      <c r="G208" s="19">
        <f t="shared" si="6"/>
        <v>755.370999999999</v>
      </c>
      <c r="H208" s="18"/>
      <c r="I208" s="22" t="s">
        <v>11</v>
      </c>
    </row>
    <row r="209" ht="15.75" spans="1:9">
      <c r="A209" s="16">
        <v>44029</v>
      </c>
      <c r="B209" s="44">
        <v>0.28</v>
      </c>
      <c r="C209" s="18"/>
      <c r="D209" s="18"/>
      <c r="E209" s="18"/>
      <c r="F209" s="18"/>
      <c r="G209" s="19">
        <f t="shared" si="6"/>
        <v>755.650999999999</v>
      </c>
      <c r="H209" s="18"/>
      <c r="I209" s="22" t="s">
        <v>11</v>
      </c>
    </row>
    <row r="210" ht="15.75" spans="1:9">
      <c r="A210" s="16">
        <v>44030</v>
      </c>
      <c r="B210" s="44">
        <v>0.3</v>
      </c>
      <c r="C210" s="18"/>
      <c r="D210" s="18"/>
      <c r="E210" s="18"/>
      <c r="F210" s="18"/>
      <c r="G210" s="19">
        <f t="shared" si="6"/>
        <v>755.950999999999</v>
      </c>
      <c r="H210" s="18"/>
      <c r="I210" s="22" t="s">
        <v>11</v>
      </c>
    </row>
    <row r="211" ht="14.25" spans="1:9">
      <c r="A211" s="16">
        <v>44031</v>
      </c>
      <c r="B211" s="44">
        <v>0.28</v>
      </c>
      <c r="C211" s="63"/>
      <c r="D211" s="63"/>
      <c r="E211" s="63"/>
      <c r="F211" s="63"/>
      <c r="G211" s="19">
        <f t="shared" si="6"/>
        <v>756.230999999999</v>
      </c>
      <c r="H211" s="63"/>
      <c r="I211" s="22" t="s">
        <v>11</v>
      </c>
    </row>
    <row r="212" ht="14.25" spans="1:9">
      <c r="A212" s="16">
        <v>44032</v>
      </c>
      <c r="B212" s="44">
        <v>0.31</v>
      </c>
      <c r="C212" s="63"/>
      <c r="D212" s="63"/>
      <c r="E212" s="63"/>
      <c r="F212" s="63"/>
      <c r="G212" s="19">
        <f t="shared" si="6"/>
        <v>756.540999999999</v>
      </c>
      <c r="H212" s="63"/>
      <c r="I212" s="22" t="s">
        <v>11</v>
      </c>
    </row>
    <row r="213" ht="14.25" spans="1:9">
      <c r="A213" s="16">
        <v>44033</v>
      </c>
      <c r="B213" s="44">
        <f>0.29+0.82</f>
        <v>1.11</v>
      </c>
      <c r="C213" s="63"/>
      <c r="D213" s="63"/>
      <c r="E213" s="63"/>
      <c r="F213" s="63"/>
      <c r="G213" s="19">
        <f t="shared" si="6"/>
        <v>757.650999999999</v>
      </c>
      <c r="H213" s="63"/>
      <c r="I213" s="22" t="s">
        <v>11</v>
      </c>
    </row>
    <row r="214" ht="14.25" spans="1:9">
      <c r="A214" s="16">
        <v>44034</v>
      </c>
      <c r="B214" s="83">
        <v>0.29</v>
      </c>
      <c r="C214" s="63"/>
      <c r="D214" s="63"/>
      <c r="E214" s="63"/>
      <c r="F214" s="63"/>
      <c r="G214" s="19">
        <f t="shared" si="6"/>
        <v>757.940999999999</v>
      </c>
      <c r="H214" s="63"/>
      <c r="I214" s="22" t="s">
        <v>11</v>
      </c>
    </row>
    <row r="215" ht="14.25" spans="1:9">
      <c r="A215" s="16">
        <v>44035</v>
      </c>
      <c r="B215" s="44">
        <v>1.73</v>
      </c>
      <c r="C215" s="63"/>
      <c r="D215" s="63"/>
      <c r="E215" s="63"/>
      <c r="F215" s="63"/>
      <c r="G215" s="19">
        <f t="shared" si="6"/>
        <v>759.670999999999</v>
      </c>
      <c r="H215" s="63"/>
      <c r="I215" s="22" t="s">
        <v>11</v>
      </c>
    </row>
    <row r="216" ht="14.25" spans="1:9">
      <c r="A216" s="16">
        <v>44036</v>
      </c>
      <c r="B216" s="44">
        <v>0.28</v>
      </c>
      <c r="C216" s="63"/>
      <c r="D216" s="63"/>
      <c r="E216" s="63"/>
      <c r="F216" s="63"/>
      <c r="G216" s="19">
        <f t="shared" si="6"/>
        <v>759.950999999999</v>
      </c>
      <c r="H216" s="63"/>
      <c r="I216" s="22" t="s">
        <v>11</v>
      </c>
    </row>
    <row r="217" ht="14.25" spans="1:9">
      <c r="A217" s="16">
        <v>44037</v>
      </c>
      <c r="B217" s="44">
        <v>0.3</v>
      </c>
      <c r="C217" s="63"/>
      <c r="D217" s="63"/>
      <c r="E217" s="63"/>
      <c r="F217" s="63"/>
      <c r="G217" s="19">
        <f t="shared" si="6"/>
        <v>760.250999999999</v>
      </c>
      <c r="H217" s="63"/>
      <c r="I217" s="22" t="s">
        <v>11</v>
      </c>
    </row>
    <row r="218" ht="14.25" spans="1:9">
      <c r="A218" s="16">
        <v>44038</v>
      </c>
      <c r="B218" s="44">
        <v>0.26</v>
      </c>
      <c r="C218" s="63"/>
      <c r="D218" s="63"/>
      <c r="E218" s="63"/>
      <c r="F218" s="63"/>
      <c r="G218" s="19">
        <f t="shared" si="6"/>
        <v>760.510999999999</v>
      </c>
      <c r="H218" s="63"/>
      <c r="I218" s="22" t="s">
        <v>11</v>
      </c>
    </row>
    <row r="219" ht="14.25" spans="1:9">
      <c r="A219" s="16">
        <v>44039</v>
      </c>
      <c r="B219" s="65">
        <v>0.31</v>
      </c>
      <c r="C219" s="63"/>
      <c r="D219" s="63"/>
      <c r="E219" s="63"/>
      <c r="F219" s="63"/>
      <c r="G219" s="19">
        <f t="shared" si="6"/>
        <v>760.820999999999</v>
      </c>
      <c r="H219" s="63"/>
      <c r="I219" s="22" t="s">
        <v>11</v>
      </c>
    </row>
    <row r="220" ht="14.25" spans="1:9">
      <c r="A220" s="16">
        <v>44040</v>
      </c>
      <c r="B220" s="44">
        <v>0.35</v>
      </c>
      <c r="C220" s="63"/>
      <c r="D220" s="63"/>
      <c r="E220" s="63"/>
      <c r="F220" s="63"/>
      <c r="G220" s="19">
        <f t="shared" si="6"/>
        <v>761.170999999999</v>
      </c>
      <c r="H220" s="63"/>
      <c r="I220" s="22" t="s">
        <v>11</v>
      </c>
    </row>
    <row r="221" ht="14.25" spans="1:9">
      <c r="A221" s="16">
        <v>44041</v>
      </c>
      <c r="B221" s="69">
        <v>1.74</v>
      </c>
      <c r="C221" s="63"/>
      <c r="D221" s="63"/>
      <c r="E221" s="63"/>
      <c r="F221" s="63"/>
      <c r="G221" s="19">
        <f t="shared" si="6"/>
        <v>762.910999999999</v>
      </c>
      <c r="H221" s="63"/>
      <c r="I221" s="22" t="s">
        <v>11</v>
      </c>
    </row>
    <row r="222" ht="14.25" spans="1:9">
      <c r="A222" s="16">
        <v>44042</v>
      </c>
      <c r="B222" s="44">
        <v>0.28</v>
      </c>
      <c r="C222" s="63"/>
      <c r="D222" s="63"/>
      <c r="E222" s="63"/>
      <c r="F222" s="63"/>
      <c r="G222" s="19">
        <f t="shared" si="6"/>
        <v>763.190999999999</v>
      </c>
      <c r="H222" s="63"/>
      <c r="I222" s="22" t="s">
        <v>11</v>
      </c>
    </row>
    <row r="223" ht="14.25" spans="1:9">
      <c r="A223" s="16">
        <v>44043</v>
      </c>
      <c r="B223" s="83">
        <v>0.28</v>
      </c>
      <c r="C223" s="63"/>
      <c r="D223" s="63"/>
      <c r="E223" s="63"/>
      <c r="F223" s="63"/>
      <c r="G223" s="19">
        <f t="shared" si="6"/>
        <v>763.470999999999</v>
      </c>
      <c r="H223" s="63"/>
      <c r="I223" s="22" t="s">
        <v>11</v>
      </c>
    </row>
    <row r="224" ht="15.75" spans="1:9">
      <c r="A224" s="16" t="s">
        <v>12</v>
      </c>
      <c r="B224" s="78">
        <f>SUM(B193:B223)</f>
        <v>18.47</v>
      </c>
      <c r="C224" s="63"/>
      <c r="D224" s="63"/>
      <c r="E224" s="63"/>
      <c r="F224" s="63"/>
      <c r="G224" s="80">
        <f>G223</f>
        <v>763.470999999999</v>
      </c>
      <c r="H224" s="18"/>
      <c r="I224" s="63"/>
    </row>
    <row r="225" ht="15.75" spans="1:9">
      <c r="A225" s="16">
        <v>44044</v>
      </c>
      <c r="B225" s="44">
        <v>0.27</v>
      </c>
      <c r="C225" s="18"/>
      <c r="D225" s="18"/>
      <c r="E225" s="18"/>
      <c r="F225" s="18"/>
      <c r="G225" s="19">
        <f>B225+G224</f>
        <v>763.740999999999</v>
      </c>
      <c r="H225" s="18"/>
      <c r="I225" s="22" t="s">
        <v>11</v>
      </c>
    </row>
    <row r="226" ht="15.75" spans="1:9">
      <c r="A226" s="16">
        <v>44045</v>
      </c>
      <c r="B226" s="44">
        <v>0.26</v>
      </c>
      <c r="C226" s="18"/>
      <c r="D226" s="18"/>
      <c r="E226" s="18"/>
      <c r="F226" s="18"/>
      <c r="G226" s="19">
        <f>B226+G225</f>
        <v>764.000999999999</v>
      </c>
      <c r="H226" s="18"/>
      <c r="I226" s="22" t="s">
        <v>11</v>
      </c>
    </row>
    <row r="227" ht="15.75" spans="1:9">
      <c r="A227" s="16">
        <v>44046</v>
      </c>
      <c r="B227" s="44">
        <v>0.3</v>
      </c>
      <c r="C227" s="18"/>
      <c r="D227" s="18"/>
      <c r="E227" s="18"/>
      <c r="F227" s="18"/>
      <c r="G227" s="19">
        <f t="shared" ref="G227:G255" si="7">B227+G226</f>
        <v>764.300999999999</v>
      </c>
      <c r="H227" s="18"/>
      <c r="I227" s="22" t="s">
        <v>11</v>
      </c>
    </row>
    <row r="228" ht="15.75" spans="1:9">
      <c r="A228" s="16">
        <v>44047</v>
      </c>
      <c r="B228" s="49">
        <v>0.28</v>
      </c>
      <c r="C228" s="18"/>
      <c r="D228" s="18"/>
      <c r="E228" s="18"/>
      <c r="F228" s="18"/>
      <c r="G228" s="19">
        <f t="shared" si="7"/>
        <v>764.580999999999</v>
      </c>
      <c r="H228" s="18"/>
      <c r="I228" s="22" t="s">
        <v>11</v>
      </c>
    </row>
    <row r="229" ht="15.75" spans="1:9">
      <c r="A229" s="16">
        <v>44048</v>
      </c>
      <c r="B229" s="49">
        <v>0.45</v>
      </c>
      <c r="C229" s="18"/>
      <c r="D229" s="18"/>
      <c r="E229" s="18"/>
      <c r="F229" s="18"/>
      <c r="G229" s="19">
        <f t="shared" si="7"/>
        <v>765.030999999999</v>
      </c>
      <c r="H229" s="18"/>
      <c r="I229" s="22" t="s">
        <v>11</v>
      </c>
    </row>
    <row r="230" ht="15.75" spans="1:9">
      <c r="A230" s="16">
        <v>44049</v>
      </c>
      <c r="B230" s="49">
        <v>1.75</v>
      </c>
      <c r="C230" s="18"/>
      <c r="D230" s="18"/>
      <c r="E230" s="18"/>
      <c r="F230" s="18"/>
      <c r="G230" s="19">
        <f t="shared" si="7"/>
        <v>766.780999999999</v>
      </c>
      <c r="H230" s="18"/>
      <c r="I230" s="22" t="s">
        <v>11</v>
      </c>
    </row>
    <row r="231" ht="15.75" spans="1:9">
      <c r="A231" s="58">
        <v>44050</v>
      </c>
      <c r="B231" s="49">
        <v>0.27</v>
      </c>
      <c r="C231" s="18"/>
      <c r="D231" s="18"/>
      <c r="E231" s="18"/>
      <c r="F231" s="18"/>
      <c r="G231" s="19">
        <f t="shared" si="7"/>
        <v>767.050999999999</v>
      </c>
      <c r="H231" s="18"/>
      <c r="I231" s="22" t="s">
        <v>11</v>
      </c>
    </row>
    <row r="232" ht="15.75" spans="1:9">
      <c r="A232" s="16">
        <v>44051</v>
      </c>
      <c r="B232" s="49">
        <v>0.28</v>
      </c>
      <c r="C232" s="18"/>
      <c r="D232" s="18"/>
      <c r="E232" s="18"/>
      <c r="F232" s="18"/>
      <c r="G232" s="19">
        <f t="shared" si="7"/>
        <v>767.330999999999</v>
      </c>
      <c r="H232" s="18"/>
      <c r="I232" s="22" t="s">
        <v>11</v>
      </c>
    </row>
    <row r="233" ht="15.75" spans="1:9">
      <c r="A233" s="16">
        <v>44052</v>
      </c>
      <c r="B233" s="49">
        <v>0.28</v>
      </c>
      <c r="C233" s="18"/>
      <c r="D233" s="18"/>
      <c r="E233" s="18"/>
      <c r="F233" s="18"/>
      <c r="G233" s="19">
        <f t="shared" si="7"/>
        <v>767.610999999999</v>
      </c>
      <c r="H233" s="18"/>
      <c r="I233" s="22" t="s">
        <v>11</v>
      </c>
    </row>
    <row r="234" ht="15.75" spans="1:9">
      <c r="A234" s="16">
        <v>44053</v>
      </c>
      <c r="B234" s="49">
        <v>0.3</v>
      </c>
      <c r="C234" s="18"/>
      <c r="D234" s="18"/>
      <c r="E234" s="18"/>
      <c r="F234" s="18"/>
      <c r="G234" s="19">
        <f t="shared" si="7"/>
        <v>767.910999999999</v>
      </c>
      <c r="H234" s="18"/>
      <c r="I234" s="22" t="s">
        <v>11</v>
      </c>
    </row>
    <row r="235" ht="15.75" spans="1:9">
      <c r="A235" s="16">
        <v>44054</v>
      </c>
      <c r="B235" s="49">
        <v>0.32</v>
      </c>
      <c r="C235" s="18"/>
      <c r="D235" s="18"/>
      <c r="E235" s="18"/>
      <c r="F235" s="18"/>
      <c r="G235" s="19">
        <f t="shared" si="7"/>
        <v>768.230999999999</v>
      </c>
      <c r="H235" s="18"/>
      <c r="I235" s="22" t="s">
        <v>11</v>
      </c>
    </row>
    <row r="236" ht="15.75" spans="1:16">
      <c r="A236" s="16">
        <v>44055</v>
      </c>
      <c r="B236" s="50">
        <v>0.3</v>
      </c>
      <c r="C236" s="18"/>
      <c r="D236" s="18"/>
      <c r="E236" s="18"/>
      <c r="F236" s="18"/>
      <c r="G236" s="19">
        <f t="shared" si="7"/>
        <v>768.530999999999</v>
      </c>
      <c r="H236" s="18"/>
      <c r="I236" s="22" t="s">
        <v>11</v>
      </c>
      <c r="P236" t="s">
        <v>13</v>
      </c>
    </row>
    <row r="237" ht="15.75" spans="1:9">
      <c r="A237" s="16">
        <v>44056</v>
      </c>
      <c r="B237" s="49">
        <v>1.73</v>
      </c>
      <c r="C237" s="18"/>
      <c r="D237" s="18"/>
      <c r="E237" s="18"/>
      <c r="F237" s="18"/>
      <c r="G237" s="19">
        <f t="shared" si="7"/>
        <v>770.260999999999</v>
      </c>
      <c r="H237" s="18"/>
      <c r="I237" s="22" t="s">
        <v>11</v>
      </c>
    </row>
    <row r="238" ht="15.75" spans="1:9">
      <c r="A238" s="16">
        <v>44057</v>
      </c>
      <c r="B238" s="49">
        <v>1.55</v>
      </c>
      <c r="C238" s="18"/>
      <c r="D238" s="18"/>
      <c r="E238" s="18"/>
      <c r="F238" s="18"/>
      <c r="G238" s="19">
        <f t="shared" si="7"/>
        <v>771.810999999999</v>
      </c>
      <c r="H238" s="18"/>
      <c r="I238" s="22" t="s">
        <v>11</v>
      </c>
    </row>
    <row r="239" ht="15.75" spans="1:9">
      <c r="A239" s="16">
        <v>44058</v>
      </c>
      <c r="B239" s="49">
        <v>0.28</v>
      </c>
      <c r="C239" s="18"/>
      <c r="D239" s="18"/>
      <c r="E239" s="18"/>
      <c r="F239" s="18"/>
      <c r="G239" s="19">
        <f t="shared" si="7"/>
        <v>772.090999999999</v>
      </c>
      <c r="H239" s="18" t="s">
        <v>14</v>
      </c>
      <c r="I239" s="22" t="s">
        <v>11</v>
      </c>
    </row>
    <row r="240" ht="15.75" spans="1:9">
      <c r="A240" s="16">
        <v>44059</v>
      </c>
      <c r="B240" s="49">
        <v>0.27</v>
      </c>
      <c r="C240" s="18"/>
      <c r="D240" s="18"/>
      <c r="E240" s="18"/>
      <c r="F240" s="18"/>
      <c r="G240" s="19">
        <f t="shared" si="7"/>
        <v>772.360999999999</v>
      </c>
      <c r="H240" s="18"/>
      <c r="I240" s="22" t="s">
        <v>11</v>
      </c>
    </row>
    <row r="241" ht="15.75" spans="1:9">
      <c r="A241" s="16">
        <v>44060</v>
      </c>
      <c r="B241" s="49">
        <v>0.3</v>
      </c>
      <c r="C241" s="18"/>
      <c r="D241" s="18"/>
      <c r="E241" s="18"/>
      <c r="F241" s="18"/>
      <c r="G241" s="19">
        <f t="shared" si="7"/>
        <v>772.660999999999</v>
      </c>
      <c r="H241" s="18"/>
      <c r="I241" s="22" t="s">
        <v>11</v>
      </c>
    </row>
    <row r="242" ht="15.75" spans="1:9">
      <c r="A242" s="16">
        <v>44061</v>
      </c>
      <c r="B242" s="49">
        <v>0.32</v>
      </c>
      <c r="C242" s="18"/>
      <c r="D242" s="18"/>
      <c r="E242" s="18"/>
      <c r="F242" s="18"/>
      <c r="G242" s="19">
        <f t="shared" si="7"/>
        <v>772.980999999999</v>
      </c>
      <c r="H242" s="18"/>
      <c r="I242" s="22" t="s">
        <v>11</v>
      </c>
    </row>
    <row r="243" ht="14.25" spans="1:9">
      <c r="A243" s="16">
        <v>44062</v>
      </c>
      <c r="B243" s="49">
        <v>0.34</v>
      </c>
      <c r="C243" s="63"/>
      <c r="D243" s="63"/>
      <c r="E243" s="63"/>
      <c r="F243" s="63"/>
      <c r="G243" s="19">
        <f t="shared" si="7"/>
        <v>773.320999999999</v>
      </c>
      <c r="H243" s="63"/>
      <c r="I243" s="22" t="s">
        <v>11</v>
      </c>
    </row>
    <row r="244" ht="14.25" spans="1:9">
      <c r="A244" s="16">
        <v>44063</v>
      </c>
      <c r="B244" s="49">
        <v>1.55</v>
      </c>
      <c r="C244" s="63"/>
      <c r="D244" s="63"/>
      <c r="E244" s="63"/>
      <c r="F244" s="63"/>
      <c r="G244" s="19">
        <f t="shared" si="7"/>
        <v>774.870999999999</v>
      </c>
      <c r="H244" s="63"/>
      <c r="I244" s="22" t="s">
        <v>11</v>
      </c>
    </row>
    <row r="245" ht="14.25" spans="1:9">
      <c r="A245" s="16">
        <v>44064</v>
      </c>
      <c r="B245" s="49">
        <v>0.29</v>
      </c>
      <c r="C245" s="63"/>
      <c r="D245" s="63"/>
      <c r="E245" s="63"/>
      <c r="F245" s="63"/>
      <c r="G245" s="19">
        <f t="shared" si="7"/>
        <v>775.160999999999</v>
      </c>
      <c r="H245" s="63"/>
      <c r="I245" s="22" t="s">
        <v>11</v>
      </c>
    </row>
    <row r="246" ht="14.25" spans="1:9">
      <c r="A246" s="16">
        <v>44065</v>
      </c>
      <c r="B246" s="49">
        <v>0.3</v>
      </c>
      <c r="C246" s="63"/>
      <c r="D246" s="63"/>
      <c r="E246" s="63"/>
      <c r="F246" s="63"/>
      <c r="G246" s="19">
        <f t="shared" si="7"/>
        <v>775.460999999999</v>
      </c>
      <c r="H246" s="63"/>
      <c r="I246" s="22" t="s">
        <v>11</v>
      </c>
    </row>
    <row r="247" ht="14.25" spans="1:9">
      <c r="A247" s="16">
        <v>44066</v>
      </c>
      <c r="B247" s="49">
        <v>0.27</v>
      </c>
      <c r="C247" s="63"/>
      <c r="D247" s="63"/>
      <c r="E247" s="63"/>
      <c r="F247" s="63"/>
      <c r="G247" s="19">
        <f t="shared" si="7"/>
        <v>775.730999999999</v>
      </c>
      <c r="H247" s="63"/>
      <c r="I247" s="22" t="s">
        <v>11</v>
      </c>
    </row>
    <row r="248" ht="14.25" spans="1:9">
      <c r="A248" s="16">
        <v>44067</v>
      </c>
      <c r="B248" s="49">
        <v>0.31</v>
      </c>
      <c r="C248" s="63"/>
      <c r="D248" s="63"/>
      <c r="E248" s="63"/>
      <c r="F248" s="63"/>
      <c r="G248" s="19">
        <f t="shared" si="7"/>
        <v>776.040999999998</v>
      </c>
      <c r="H248" s="63"/>
      <c r="I248" s="22" t="s">
        <v>11</v>
      </c>
    </row>
    <row r="249" ht="14.25" spans="1:9">
      <c r="A249" s="16">
        <v>44068</v>
      </c>
      <c r="B249" s="49">
        <f>0.3+1.05</f>
        <v>1.35</v>
      </c>
      <c r="C249" s="63"/>
      <c r="D249" s="63"/>
      <c r="E249" s="63"/>
      <c r="F249" s="63"/>
      <c r="G249" s="19">
        <f t="shared" si="7"/>
        <v>777.390999999998</v>
      </c>
      <c r="H249" s="63"/>
      <c r="I249" s="22" t="s">
        <v>11</v>
      </c>
    </row>
    <row r="250" ht="14.25" spans="1:9">
      <c r="A250" s="16">
        <v>44069</v>
      </c>
      <c r="B250" s="49">
        <v>1.52</v>
      </c>
      <c r="C250" s="63"/>
      <c r="D250" s="63"/>
      <c r="E250" s="63"/>
      <c r="F250" s="63"/>
      <c r="G250" s="19">
        <f t="shared" si="7"/>
        <v>778.910999999998</v>
      </c>
      <c r="H250" s="63"/>
      <c r="I250" s="22" t="s">
        <v>11</v>
      </c>
    </row>
    <row r="251" ht="14.25" spans="1:9">
      <c r="A251" s="16">
        <v>44070</v>
      </c>
      <c r="B251" s="53">
        <v>0.29</v>
      </c>
      <c r="C251" s="63"/>
      <c r="D251" s="63"/>
      <c r="E251" s="63"/>
      <c r="F251" s="63"/>
      <c r="G251" s="19">
        <f t="shared" si="7"/>
        <v>779.200999999998</v>
      </c>
      <c r="H251" s="63"/>
      <c r="I251" s="22" t="s">
        <v>11</v>
      </c>
    </row>
    <row r="252" ht="14.25" spans="1:9">
      <c r="A252" s="16">
        <v>44071</v>
      </c>
      <c r="B252" s="49">
        <v>0.3</v>
      </c>
      <c r="C252" s="63"/>
      <c r="D252" s="63"/>
      <c r="E252" s="63"/>
      <c r="F252" s="63"/>
      <c r="G252" s="19">
        <f t="shared" si="7"/>
        <v>779.500999999998</v>
      </c>
      <c r="H252" s="63"/>
      <c r="I252" s="22" t="s">
        <v>11</v>
      </c>
    </row>
    <row r="253" ht="14.25" spans="1:9">
      <c r="A253" s="16">
        <v>44072</v>
      </c>
      <c r="B253" s="54">
        <v>0.29</v>
      </c>
      <c r="C253" s="63"/>
      <c r="D253" s="63"/>
      <c r="E253" s="63"/>
      <c r="F253" s="63"/>
      <c r="G253" s="19">
        <f t="shared" si="7"/>
        <v>779.790999999998</v>
      </c>
      <c r="H253" s="63"/>
      <c r="I253" s="22" t="s">
        <v>11</v>
      </c>
    </row>
    <row r="254" ht="14.25" spans="1:9">
      <c r="A254" s="16">
        <v>44073</v>
      </c>
      <c r="B254" s="49">
        <v>0.31</v>
      </c>
      <c r="C254" s="63"/>
      <c r="D254" s="63"/>
      <c r="E254" s="63"/>
      <c r="F254" s="63"/>
      <c r="G254" s="19">
        <f t="shared" si="7"/>
        <v>780.100999999998</v>
      </c>
      <c r="H254" s="63"/>
      <c r="I254" s="22" t="s">
        <v>11</v>
      </c>
    </row>
    <row r="255" ht="14.25" spans="1:9">
      <c r="A255" s="16">
        <v>44074</v>
      </c>
      <c r="B255" s="49">
        <v>0.29</v>
      </c>
      <c r="C255" s="63"/>
      <c r="D255" s="63"/>
      <c r="E255" s="63"/>
      <c r="F255" s="63"/>
      <c r="G255" s="19">
        <f t="shared" si="7"/>
        <v>780.390999999998</v>
      </c>
      <c r="H255" s="63"/>
      <c r="I255" s="22" t="s">
        <v>11</v>
      </c>
    </row>
    <row r="256" ht="15.75" spans="1:9">
      <c r="A256" s="79" t="s">
        <v>12</v>
      </c>
      <c r="B256" s="78">
        <f>SUM(B225:B255)</f>
        <v>16.92</v>
      </c>
      <c r="C256" s="63"/>
      <c r="D256" s="63"/>
      <c r="E256" s="63"/>
      <c r="F256" s="63"/>
      <c r="G256" s="80">
        <f>G255</f>
        <v>780.390999999998</v>
      </c>
      <c r="H256" s="18"/>
      <c r="I256" s="63"/>
    </row>
    <row r="257" ht="15.75" spans="1:9">
      <c r="A257" s="16">
        <v>44075</v>
      </c>
      <c r="B257" s="83">
        <v>0.3</v>
      </c>
      <c r="C257" s="18"/>
      <c r="D257" s="18"/>
      <c r="E257" s="18"/>
      <c r="F257" s="18"/>
      <c r="G257" s="19">
        <f>B257+G256</f>
        <v>780.690999999998</v>
      </c>
      <c r="H257" s="18"/>
      <c r="I257" s="22" t="s">
        <v>11</v>
      </c>
    </row>
    <row r="258" ht="15.75" spans="1:9">
      <c r="A258" s="16">
        <v>44076</v>
      </c>
      <c r="B258" s="49">
        <v>0.31</v>
      </c>
      <c r="C258" s="18"/>
      <c r="D258" s="18"/>
      <c r="E258" s="18"/>
      <c r="F258" s="18"/>
      <c r="G258" s="19">
        <f>B258+G257</f>
        <v>781.000999999998</v>
      </c>
      <c r="H258" s="18"/>
      <c r="I258" s="22" t="s">
        <v>11</v>
      </c>
    </row>
    <row r="259" ht="15.75" spans="1:9">
      <c r="A259" s="16">
        <v>44077</v>
      </c>
      <c r="B259" s="49">
        <f>1.55+1.46</f>
        <v>3.01</v>
      </c>
      <c r="C259" s="18"/>
      <c r="D259" s="18"/>
      <c r="E259" s="18"/>
      <c r="F259" s="18"/>
      <c r="G259" s="19">
        <f t="shared" ref="G259:G286" si="8">B259+G258</f>
        <v>784.010999999998</v>
      </c>
      <c r="H259" s="18"/>
      <c r="I259" s="22" t="s">
        <v>11</v>
      </c>
    </row>
    <row r="260" ht="15.75" spans="1:9">
      <c r="A260" s="16">
        <v>44078</v>
      </c>
      <c r="B260" s="49">
        <v>0.28</v>
      </c>
      <c r="C260" s="18"/>
      <c r="D260" s="18"/>
      <c r="E260" s="18"/>
      <c r="F260" s="18"/>
      <c r="G260" s="19">
        <f t="shared" si="8"/>
        <v>784.290999999998</v>
      </c>
      <c r="H260" s="18"/>
      <c r="I260" s="22" t="s">
        <v>11</v>
      </c>
    </row>
    <row r="261" ht="15.75" spans="1:9">
      <c r="A261" s="16">
        <v>44079</v>
      </c>
      <c r="B261" s="49">
        <v>0.3</v>
      </c>
      <c r="C261" s="18"/>
      <c r="D261" s="18"/>
      <c r="E261" s="18"/>
      <c r="F261" s="18"/>
      <c r="G261" s="19">
        <f t="shared" si="8"/>
        <v>784.590999999998</v>
      </c>
      <c r="H261" s="18"/>
      <c r="I261" s="22" t="s">
        <v>11</v>
      </c>
    </row>
    <row r="262" ht="15.75" spans="1:9">
      <c r="A262" s="16">
        <v>44080</v>
      </c>
      <c r="B262" s="49">
        <v>0.29</v>
      </c>
      <c r="C262" s="18"/>
      <c r="D262" s="18"/>
      <c r="E262" s="18"/>
      <c r="F262" s="18"/>
      <c r="G262" s="19">
        <f t="shared" si="8"/>
        <v>784.880999999998</v>
      </c>
      <c r="H262" s="18"/>
      <c r="I262" s="22" t="s">
        <v>11</v>
      </c>
    </row>
    <row r="263" ht="15.75" spans="1:9">
      <c r="A263" s="16">
        <v>44081</v>
      </c>
      <c r="B263" s="49">
        <v>0.32</v>
      </c>
      <c r="C263" s="18"/>
      <c r="D263" s="18"/>
      <c r="E263" s="18"/>
      <c r="F263" s="18"/>
      <c r="G263" s="19">
        <f t="shared" si="8"/>
        <v>785.200999999998</v>
      </c>
      <c r="H263" s="18"/>
      <c r="I263" s="22" t="s">
        <v>11</v>
      </c>
    </row>
    <row r="264" ht="15.75" spans="1:9">
      <c r="A264" s="16">
        <v>44082</v>
      </c>
      <c r="B264" s="83">
        <v>0.32</v>
      </c>
      <c r="C264" s="18"/>
      <c r="D264" s="18"/>
      <c r="E264" s="18"/>
      <c r="F264" s="18"/>
      <c r="G264" s="19">
        <f t="shared" si="8"/>
        <v>785.520999999998</v>
      </c>
      <c r="H264" s="18"/>
      <c r="I264" s="22" t="s">
        <v>11</v>
      </c>
    </row>
    <row r="265" ht="15.75" spans="1:9">
      <c r="A265" s="16">
        <v>44083</v>
      </c>
      <c r="B265" s="49">
        <v>0.3</v>
      </c>
      <c r="C265" s="18"/>
      <c r="D265" s="18"/>
      <c r="E265" s="18"/>
      <c r="F265" s="18"/>
      <c r="G265" s="19">
        <f t="shared" si="8"/>
        <v>785.820999999998</v>
      </c>
      <c r="H265" s="18"/>
      <c r="I265" s="22" t="s">
        <v>11</v>
      </c>
    </row>
    <row r="266" ht="15.75" spans="1:9">
      <c r="A266" s="16">
        <v>44084</v>
      </c>
      <c r="B266" s="49">
        <v>1.52</v>
      </c>
      <c r="C266" s="18"/>
      <c r="D266" s="18"/>
      <c r="E266" s="18"/>
      <c r="F266" s="18"/>
      <c r="G266" s="19">
        <f t="shared" si="8"/>
        <v>787.340999999998</v>
      </c>
      <c r="H266" s="18"/>
      <c r="I266" s="22" t="s">
        <v>11</v>
      </c>
    </row>
    <row r="267" ht="15.75" spans="1:9">
      <c r="A267" s="16">
        <v>44085</v>
      </c>
      <c r="B267" s="49">
        <v>0.31</v>
      </c>
      <c r="C267" s="18"/>
      <c r="D267" s="18"/>
      <c r="E267" s="18"/>
      <c r="F267" s="18"/>
      <c r="G267" s="19">
        <f t="shared" si="8"/>
        <v>787.650999999998</v>
      </c>
      <c r="H267" s="18"/>
      <c r="I267" s="22" t="s">
        <v>11</v>
      </c>
    </row>
    <row r="268" ht="15.75" spans="1:9">
      <c r="A268" s="16">
        <v>44086</v>
      </c>
      <c r="B268" s="50">
        <v>0.28</v>
      </c>
      <c r="C268" s="18"/>
      <c r="D268" s="18"/>
      <c r="E268" s="18"/>
      <c r="F268" s="18"/>
      <c r="G268" s="19">
        <f t="shared" si="8"/>
        <v>787.930999999998</v>
      </c>
      <c r="H268" s="18"/>
      <c r="I268" s="22" t="s">
        <v>11</v>
      </c>
    </row>
    <row r="269" ht="15.75" spans="1:9">
      <c r="A269" s="16">
        <v>44087</v>
      </c>
      <c r="B269" s="49">
        <v>0.27</v>
      </c>
      <c r="C269" s="18"/>
      <c r="D269" s="18"/>
      <c r="E269" s="18"/>
      <c r="F269" s="18"/>
      <c r="G269" s="19">
        <f t="shared" si="8"/>
        <v>788.200999999998</v>
      </c>
      <c r="H269" s="18"/>
      <c r="I269" s="22" t="s">
        <v>11</v>
      </c>
    </row>
    <row r="270" ht="15.75" spans="1:9">
      <c r="A270" s="16">
        <v>44088</v>
      </c>
      <c r="B270" s="49">
        <v>0.3</v>
      </c>
      <c r="C270" s="18"/>
      <c r="D270" s="18"/>
      <c r="E270" s="18"/>
      <c r="F270" s="18"/>
      <c r="G270" s="19">
        <f t="shared" si="8"/>
        <v>788.500999999998</v>
      </c>
      <c r="H270" s="18"/>
      <c r="I270" s="22" t="s">
        <v>11</v>
      </c>
    </row>
    <row r="271" ht="15.75" spans="1:9">
      <c r="A271" s="16">
        <v>44089</v>
      </c>
      <c r="B271" s="49">
        <v>0.31</v>
      </c>
      <c r="C271" s="18"/>
      <c r="D271" s="18"/>
      <c r="E271" s="18"/>
      <c r="F271" s="18"/>
      <c r="G271" s="19">
        <f t="shared" si="8"/>
        <v>788.810999999998</v>
      </c>
      <c r="H271" s="18" t="s">
        <v>14</v>
      </c>
      <c r="I271" s="22" t="s">
        <v>11</v>
      </c>
    </row>
    <row r="272" ht="15.75" spans="1:9">
      <c r="A272" s="16">
        <v>44090</v>
      </c>
      <c r="B272" s="49">
        <f>0.27+1.31</f>
        <v>1.58</v>
      </c>
      <c r="C272" s="18"/>
      <c r="D272" s="18"/>
      <c r="E272" s="18"/>
      <c r="F272" s="18"/>
      <c r="G272" s="19">
        <f t="shared" si="8"/>
        <v>790.390999999998</v>
      </c>
      <c r="H272" s="18"/>
      <c r="I272" s="22" t="s">
        <v>11</v>
      </c>
    </row>
    <row r="273" ht="15.75" spans="1:9">
      <c r="A273" s="16">
        <v>44091</v>
      </c>
      <c r="B273" s="49">
        <v>1.52</v>
      </c>
      <c r="C273" s="18"/>
      <c r="D273" s="18"/>
      <c r="E273" s="18"/>
      <c r="F273" s="18"/>
      <c r="G273" s="19">
        <f t="shared" si="8"/>
        <v>791.910999999998</v>
      </c>
      <c r="H273" s="18"/>
      <c r="I273" s="22" t="s">
        <v>11</v>
      </c>
    </row>
    <row r="274" ht="15.75" spans="1:9">
      <c r="A274" s="16">
        <v>44092</v>
      </c>
      <c r="B274" s="49">
        <v>0.26</v>
      </c>
      <c r="C274" s="18"/>
      <c r="D274" s="18"/>
      <c r="E274" s="18"/>
      <c r="F274" s="18"/>
      <c r="G274" s="19">
        <f t="shared" si="8"/>
        <v>792.170999999998</v>
      </c>
      <c r="H274" s="18"/>
      <c r="I274" s="22" t="s">
        <v>11</v>
      </c>
    </row>
    <row r="275" ht="14.25" spans="1:12">
      <c r="A275" s="16">
        <v>44093</v>
      </c>
      <c r="B275" s="49">
        <v>0.29</v>
      </c>
      <c r="C275" s="63"/>
      <c r="D275" s="63"/>
      <c r="E275" s="63"/>
      <c r="F275" s="63"/>
      <c r="G275" s="19">
        <f t="shared" si="8"/>
        <v>792.460999999998</v>
      </c>
      <c r="H275" s="63"/>
      <c r="I275" s="22" t="s">
        <v>11</v>
      </c>
      <c r="L275" t="s">
        <v>13</v>
      </c>
    </row>
    <row r="276" ht="14.25" spans="1:9">
      <c r="A276" s="16">
        <v>44094</v>
      </c>
      <c r="B276" s="49">
        <v>0.27</v>
      </c>
      <c r="C276" s="63"/>
      <c r="D276" s="63"/>
      <c r="E276" s="63"/>
      <c r="F276" s="63"/>
      <c r="G276" s="85">
        <f t="shared" si="8"/>
        <v>792.730999999998</v>
      </c>
      <c r="H276" s="63"/>
      <c r="I276" s="22" t="s">
        <v>11</v>
      </c>
    </row>
    <row r="277" ht="14.25" spans="1:9">
      <c r="A277" s="16">
        <v>44095</v>
      </c>
      <c r="B277" s="44">
        <v>0.25</v>
      </c>
      <c r="C277" s="63"/>
      <c r="D277" s="63"/>
      <c r="E277" s="63"/>
      <c r="F277" s="63"/>
      <c r="G277" s="19">
        <f t="shared" si="8"/>
        <v>792.980999999998</v>
      </c>
      <c r="H277" s="63"/>
      <c r="I277" s="22" t="s">
        <v>11</v>
      </c>
    </row>
    <row r="278" ht="14.25" spans="1:9">
      <c r="A278" s="16">
        <v>44096</v>
      </c>
      <c r="B278" s="49">
        <v>0.26</v>
      </c>
      <c r="C278" s="63"/>
      <c r="D278" s="63"/>
      <c r="E278" s="63"/>
      <c r="F278" s="63"/>
      <c r="G278" s="19">
        <f t="shared" si="8"/>
        <v>793.240999999998</v>
      </c>
      <c r="H278" s="63"/>
      <c r="I278" s="22" t="s">
        <v>11</v>
      </c>
    </row>
    <row r="279" ht="14.25" spans="1:9">
      <c r="A279" s="16">
        <v>44097</v>
      </c>
      <c r="B279" s="49">
        <v>0.29</v>
      </c>
      <c r="C279" s="63"/>
      <c r="D279" s="63"/>
      <c r="E279" s="63"/>
      <c r="F279" s="63"/>
      <c r="G279" s="19">
        <f t="shared" si="8"/>
        <v>793.530999999998</v>
      </c>
      <c r="H279" s="63"/>
      <c r="I279" s="22" t="s">
        <v>11</v>
      </c>
    </row>
    <row r="280" ht="14.25" spans="1:9">
      <c r="A280" s="16">
        <v>44098</v>
      </c>
      <c r="B280" s="49">
        <v>1.53</v>
      </c>
      <c r="C280" s="63"/>
      <c r="D280" s="63"/>
      <c r="E280" s="63"/>
      <c r="F280" s="63"/>
      <c r="G280" s="19">
        <f t="shared" si="8"/>
        <v>795.060999999998</v>
      </c>
      <c r="H280" s="63"/>
      <c r="I280" s="22" t="s">
        <v>11</v>
      </c>
    </row>
    <row r="281" ht="14.25" spans="1:9">
      <c r="A281" s="16">
        <v>44099</v>
      </c>
      <c r="B281" s="49">
        <v>0.28</v>
      </c>
      <c r="C281" s="63"/>
      <c r="D281" s="63"/>
      <c r="E281" s="63"/>
      <c r="F281" s="63"/>
      <c r="G281" s="19">
        <f t="shared" si="8"/>
        <v>795.340999999998</v>
      </c>
      <c r="H281" s="63"/>
      <c r="I281" s="22" t="s">
        <v>11</v>
      </c>
    </row>
    <row r="282" ht="14.25" spans="1:9">
      <c r="A282" s="16">
        <v>44100</v>
      </c>
      <c r="B282" s="49">
        <v>0.29</v>
      </c>
      <c r="C282" s="63"/>
      <c r="D282" s="63"/>
      <c r="E282" s="63"/>
      <c r="F282" s="63"/>
      <c r="G282" s="19">
        <f t="shared" si="8"/>
        <v>795.630999999998</v>
      </c>
      <c r="H282" s="63"/>
      <c r="I282" s="22" t="s">
        <v>11</v>
      </c>
    </row>
    <row r="283" ht="14.25" spans="1:9">
      <c r="A283" s="16">
        <v>44101</v>
      </c>
      <c r="B283" s="53">
        <v>0.28</v>
      </c>
      <c r="C283" s="63"/>
      <c r="D283" s="63"/>
      <c r="E283" s="63"/>
      <c r="F283" s="63"/>
      <c r="G283" s="19">
        <f t="shared" si="8"/>
        <v>795.910999999998</v>
      </c>
      <c r="H283" s="63"/>
      <c r="I283" s="22" t="s">
        <v>11</v>
      </c>
    </row>
    <row r="284" ht="14.25" spans="1:9">
      <c r="A284" s="16">
        <v>44102</v>
      </c>
      <c r="B284" s="49">
        <v>0.29</v>
      </c>
      <c r="C284" s="63"/>
      <c r="D284" s="63"/>
      <c r="E284" s="63"/>
      <c r="F284" s="63"/>
      <c r="G284" s="19">
        <f t="shared" si="8"/>
        <v>796.200999999998</v>
      </c>
      <c r="H284" s="63"/>
      <c r="I284" s="22" t="s">
        <v>11</v>
      </c>
    </row>
    <row r="285" ht="14.25" spans="1:9">
      <c r="A285" s="16">
        <v>44103</v>
      </c>
      <c r="B285" s="54">
        <v>0.28</v>
      </c>
      <c r="C285" s="63"/>
      <c r="D285" s="63"/>
      <c r="E285" s="63"/>
      <c r="F285" s="63"/>
      <c r="G285" s="19">
        <f t="shared" si="8"/>
        <v>796.480999999998</v>
      </c>
      <c r="H285" s="63"/>
      <c r="I285" s="22" t="s">
        <v>11</v>
      </c>
    </row>
    <row r="286" ht="14.25" spans="1:9">
      <c r="A286" s="16">
        <v>44104</v>
      </c>
      <c r="B286" s="86">
        <v>1.52</v>
      </c>
      <c r="C286" s="63"/>
      <c r="D286" s="63"/>
      <c r="E286" s="63"/>
      <c r="F286" s="63"/>
      <c r="G286" s="19">
        <f t="shared" si="8"/>
        <v>798.000999999998</v>
      </c>
      <c r="H286" s="63"/>
      <c r="I286" s="22" t="s">
        <v>11</v>
      </c>
    </row>
    <row r="287" ht="14.25" hidden="1" spans="1:9">
      <c r="A287" s="16"/>
      <c r="B287" s="78"/>
      <c r="C287" s="63"/>
      <c r="D287" s="63"/>
      <c r="E287" s="63"/>
      <c r="F287" s="63"/>
      <c r="G287" s="19"/>
      <c r="H287" s="63"/>
      <c r="I287" s="22"/>
    </row>
    <row r="288" ht="15.75" spans="1:9">
      <c r="A288" s="79" t="s">
        <v>12</v>
      </c>
      <c r="B288" s="78">
        <f>SUM(B257:B287)</f>
        <v>17.61</v>
      </c>
      <c r="C288" s="63"/>
      <c r="D288" s="63"/>
      <c r="E288" s="63"/>
      <c r="F288" s="63"/>
      <c r="G288" s="80">
        <f>G286</f>
        <v>798.000999999998</v>
      </c>
      <c r="H288" s="18"/>
      <c r="I288" s="63"/>
    </row>
    <row r="289" ht="15.75" spans="1:9">
      <c r="A289" s="16">
        <v>44105</v>
      </c>
      <c r="B289" s="49">
        <v>0.28</v>
      </c>
      <c r="C289" s="18"/>
      <c r="D289" s="18"/>
      <c r="E289" s="18"/>
      <c r="F289" s="18"/>
      <c r="G289" s="19">
        <f>G288+B289</f>
        <v>798.280999999998</v>
      </c>
      <c r="H289" s="18"/>
      <c r="I289" s="22" t="s">
        <v>11</v>
      </c>
    </row>
    <row r="290" ht="15.75" spans="1:9">
      <c r="A290" s="16">
        <v>44106</v>
      </c>
      <c r="B290" s="49">
        <v>0.29</v>
      </c>
      <c r="C290" s="18"/>
      <c r="D290" s="18"/>
      <c r="E290" s="18"/>
      <c r="F290" s="18"/>
      <c r="G290" s="19">
        <f>B290+G289</f>
        <v>798.570999999998</v>
      </c>
      <c r="H290" s="18"/>
      <c r="I290" s="22" t="s">
        <v>11</v>
      </c>
    </row>
    <row r="291" ht="15.75" spans="1:9">
      <c r="A291" s="16">
        <v>44107</v>
      </c>
      <c r="B291" s="49">
        <v>0.23</v>
      </c>
      <c r="C291" s="18"/>
      <c r="D291" s="18"/>
      <c r="E291" s="18"/>
      <c r="F291" s="18"/>
      <c r="G291" s="19">
        <f t="shared" ref="G291:G319" si="9">B291+G290</f>
        <v>798.800999999998</v>
      </c>
      <c r="H291" s="18"/>
      <c r="I291" s="22" t="s">
        <v>11</v>
      </c>
    </row>
    <row r="292" ht="15.75" spans="1:9">
      <c r="A292" s="16">
        <v>44108</v>
      </c>
      <c r="B292" s="49">
        <v>0.27</v>
      </c>
      <c r="C292" s="18"/>
      <c r="D292" s="18"/>
      <c r="E292" s="18"/>
      <c r="F292" s="18"/>
      <c r="G292" s="19">
        <f t="shared" si="9"/>
        <v>799.070999999998</v>
      </c>
      <c r="H292" s="18"/>
      <c r="I292" s="22" t="s">
        <v>11</v>
      </c>
    </row>
    <row r="293" ht="15.75" spans="1:9">
      <c r="A293" s="16">
        <v>44109</v>
      </c>
      <c r="B293" s="49">
        <v>0.33</v>
      </c>
      <c r="C293" s="18"/>
      <c r="D293" s="18"/>
      <c r="E293" s="18"/>
      <c r="F293" s="18"/>
      <c r="G293" s="19">
        <f t="shared" si="9"/>
        <v>799.400999999998</v>
      </c>
      <c r="H293" s="18"/>
      <c r="I293" s="22" t="s">
        <v>11</v>
      </c>
    </row>
    <row r="294" ht="15.75" spans="1:9">
      <c r="A294" s="16">
        <v>44110</v>
      </c>
      <c r="B294" s="49">
        <v>0.28</v>
      </c>
      <c r="C294" s="18"/>
      <c r="D294" s="18"/>
      <c r="E294" s="18"/>
      <c r="F294" s="18"/>
      <c r="G294" s="19">
        <f t="shared" si="9"/>
        <v>799.680999999998</v>
      </c>
      <c r="H294" s="18"/>
      <c r="I294" s="22" t="s">
        <v>11</v>
      </c>
    </row>
    <row r="295" ht="15.75" spans="1:9">
      <c r="A295" s="16">
        <v>44111</v>
      </c>
      <c r="B295" s="49">
        <v>0.3</v>
      </c>
      <c r="C295" s="18"/>
      <c r="D295" s="18"/>
      <c r="E295" s="18"/>
      <c r="F295" s="18"/>
      <c r="G295" s="19">
        <f t="shared" si="9"/>
        <v>799.980999999997</v>
      </c>
      <c r="H295" s="18"/>
      <c r="I295" s="22" t="s">
        <v>11</v>
      </c>
    </row>
    <row r="296" ht="15.75" spans="1:9">
      <c r="A296" s="16">
        <v>44112</v>
      </c>
      <c r="B296" s="49">
        <v>1.22</v>
      </c>
      <c r="C296" s="18"/>
      <c r="D296" s="18"/>
      <c r="E296" s="18"/>
      <c r="F296" s="18"/>
      <c r="G296" s="19">
        <f t="shared" si="9"/>
        <v>801.200999999998</v>
      </c>
      <c r="H296" s="18"/>
      <c r="I296" s="88" t="s">
        <v>11</v>
      </c>
    </row>
    <row r="297" ht="15.75" spans="1:9">
      <c r="A297" s="16">
        <v>44113</v>
      </c>
      <c r="B297" s="44">
        <v>0.35</v>
      </c>
      <c r="C297" s="18"/>
      <c r="D297" s="18"/>
      <c r="E297" s="18"/>
      <c r="F297" s="18"/>
      <c r="G297" s="19">
        <f t="shared" si="9"/>
        <v>801.550999999998</v>
      </c>
      <c r="H297" s="18"/>
      <c r="I297" s="22" t="s">
        <v>11</v>
      </c>
    </row>
    <row r="298" ht="15.75" spans="1:9">
      <c r="A298" s="16">
        <v>44114</v>
      </c>
      <c r="B298" s="44">
        <v>0.23</v>
      </c>
      <c r="C298" s="18"/>
      <c r="D298" s="18"/>
      <c r="E298" s="18"/>
      <c r="F298" s="18"/>
      <c r="G298" s="19">
        <f t="shared" si="9"/>
        <v>801.780999999998</v>
      </c>
      <c r="H298" s="18"/>
      <c r="I298" s="22" t="s">
        <v>11</v>
      </c>
    </row>
    <row r="299" ht="15.75" spans="1:9">
      <c r="A299" s="16">
        <v>44115</v>
      </c>
      <c r="B299" s="44">
        <v>0.6</v>
      </c>
      <c r="C299" s="18"/>
      <c r="D299" s="18"/>
      <c r="E299" s="18"/>
      <c r="F299" s="18"/>
      <c r="G299" s="85">
        <f t="shared" si="9"/>
        <v>802.380999999998</v>
      </c>
      <c r="H299" s="18"/>
      <c r="I299" s="22" t="s">
        <v>11</v>
      </c>
    </row>
    <row r="300" ht="15.75" spans="1:9">
      <c r="A300" s="16">
        <v>44116</v>
      </c>
      <c r="B300" s="70">
        <v>0.27</v>
      </c>
      <c r="C300" s="18"/>
      <c r="D300" s="18"/>
      <c r="E300" s="18"/>
      <c r="F300" s="18"/>
      <c r="G300" s="19">
        <f t="shared" si="9"/>
        <v>802.650999999998</v>
      </c>
      <c r="H300" s="18"/>
      <c r="I300" s="22" t="s">
        <v>11</v>
      </c>
    </row>
    <row r="301" ht="15.75" spans="1:9">
      <c r="A301" s="16">
        <v>44117</v>
      </c>
      <c r="B301" s="44">
        <v>0.28</v>
      </c>
      <c r="C301" s="18"/>
      <c r="D301" s="18"/>
      <c r="E301" s="18"/>
      <c r="F301" s="18"/>
      <c r="G301" s="19">
        <f t="shared" si="9"/>
        <v>802.930999999998</v>
      </c>
      <c r="H301" s="18"/>
      <c r="I301" s="22" t="s">
        <v>11</v>
      </c>
    </row>
    <row r="302" ht="15.75" spans="1:9">
      <c r="A302" s="16">
        <v>44118</v>
      </c>
      <c r="B302" s="44">
        <f>0.27+1.26</f>
        <v>1.53</v>
      </c>
      <c r="C302" s="18"/>
      <c r="D302" s="18"/>
      <c r="E302" s="18"/>
      <c r="F302" s="18"/>
      <c r="G302" s="19">
        <f t="shared" si="9"/>
        <v>804.460999999998</v>
      </c>
      <c r="H302" s="18"/>
      <c r="I302" s="22" t="s">
        <v>11</v>
      </c>
    </row>
    <row r="303" ht="15.75" spans="1:9">
      <c r="A303" s="16">
        <v>44119</v>
      </c>
      <c r="B303" s="44">
        <v>1.55</v>
      </c>
      <c r="C303" s="18"/>
      <c r="D303" s="18"/>
      <c r="E303" s="18"/>
      <c r="F303" s="18"/>
      <c r="G303" s="19">
        <f t="shared" si="9"/>
        <v>806.010999999997</v>
      </c>
      <c r="H303" s="18" t="s">
        <v>14</v>
      </c>
      <c r="I303" s="22" t="s">
        <v>11</v>
      </c>
    </row>
    <row r="304" ht="15.75" spans="1:9">
      <c r="A304" s="16">
        <v>44120</v>
      </c>
      <c r="B304" s="44">
        <v>0.28</v>
      </c>
      <c r="C304" s="18"/>
      <c r="D304" s="18"/>
      <c r="E304" s="18"/>
      <c r="F304" s="18"/>
      <c r="G304" s="19">
        <f t="shared" si="9"/>
        <v>806.290999999997</v>
      </c>
      <c r="H304" s="18"/>
      <c r="I304" s="22" t="s">
        <v>11</v>
      </c>
    </row>
    <row r="305" ht="15.75" spans="1:9">
      <c r="A305" s="16">
        <v>44121</v>
      </c>
      <c r="B305" s="44">
        <v>0.29</v>
      </c>
      <c r="C305" s="18"/>
      <c r="D305" s="18"/>
      <c r="E305" s="18"/>
      <c r="F305" s="18"/>
      <c r="G305" s="19">
        <f t="shared" si="9"/>
        <v>806.580999999997</v>
      </c>
      <c r="H305" s="18"/>
      <c r="I305" s="22" t="s">
        <v>11</v>
      </c>
    </row>
    <row r="306" ht="15.75" spans="1:9">
      <c r="A306" s="16">
        <v>44122</v>
      </c>
      <c r="B306" s="44">
        <v>0.27</v>
      </c>
      <c r="C306" s="18"/>
      <c r="D306" s="18"/>
      <c r="E306" s="18"/>
      <c r="F306" s="18"/>
      <c r="G306" s="19">
        <f t="shared" si="9"/>
        <v>806.850999999997</v>
      </c>
      <c r="H306" s="18"/>
      <c r="I306" s="22" t="s">
        <v>11</v>
      </c>
    </row>
    <row r="307" ht="14.25" spans="1:9">
      <c r="A307" s="16">
        <v>44123</v>
      </c>
      <c r="B307" s="44">
        <v>0.28</v>
      </c>
      <c r="C307" s="63"/>
      <c r="D307" s="63"/>
      <c r="E307" s="63"/>
      <c r="F307" s="63"/>
      <c r="G307" s="19">
        <f t="shared" si="9"/>
        <v>807.130999999997</v>
      </c>
      <c r="H307" s="63"/>
      <c r="I307" s="22" t="s">
        <v>11</v>
      </c>
    </row>
    <row r="308" ht="14.25" spans="1:9">
      <c r="A308" s="16">
        <v>44124</v>
      </c>
      <c r="B308" s="44">
        <v>0.29</v>
      </c>
      <c r="C308" s="63"/>
      <c r="D308" s="63"/>
      <c r="E308" s="63"/>
      <c r="F308" s="63"/>
      <c r="G308" s="19">
        <f t="shared" si="9"/>
        <v>807.420999999997</v>
      </c>
      <c r="H308" s="63"/>
      <c r="I308" s="22" t="s">
        <v>11</v>
      </c>
    </row>
    <row r="309" ht="14.25" spans="1:9">
      <c r="A309" s="16">
        <v>44125</v>
      </c>
      <c r="B309" s="44">
        <v>0.27</v>
      </c>
      <c r="C309" s="63"/>
      <c r="D309" s="63"/>
      <c r="E309" s="63"/>
      <c r="F309" s="63"/>
      <c r="G309" s="19">
        <f t="shared" si="9"/>
        <v>807.690999999997</v>
      </c>
      <c r="H309" s="63"/>
      <c r="I309" s="22" t="s">
        <v>11</v>
      </c>
    </row>
    <row r="310" ht="14.25" spans="1:9">
      <c r="A310" s="16">
        <v>44126</v>
      </c>
      <c r="B310" s="49">
        <v>0.27</v>
      </c>
      <c r="C310" s="63"/>
      <c r="D310" s="63"/>
      <c r="E310" s="63"/>
      <c r="F310" s="63"/>
      <c r="G310" s="19">
        <f t="shared" si="9"/>
        <v>807.960999999997</v>
      </c>
      <c r="H310" s="63"/>
      <c r="I310" s="22" t="s">
        <v>11</v>
      </c>
    </row>
    <row r="311" ht="14.25" spans="1:9">
      <c r="A311" s="16">
        <v>44127</v>
      </c>
      <c r="B311" s="49">
        <v>0.28</v>
      </c>
      <c r="C311" s="63"/>
      <c r="D311" s="63"/>
      <c r="E311" s="63"/>
      <c r="F311" s="63"/>
      <c r="G311" s="19">
        <f t="shared" si="9"/>
        <v>808.240999999997</v>
      </c>
      <c r="H311" s="63"/>
      <c r="I311" s="22" t="s">
        <v>11</v>
      </c>
    </row>
    <row r="312" ht="14.25" spans="1:9">
      <c r="A312" s="16">
        <v>44128</v>
      </c>
      <c r="B312" s="49">
        <v>0.27</v>
      </c>
      <c r="C312" s="63"/>
      <c r="D312" s="63"/>
      <c r="E312" s="63"/>
      <c r="F312" s="63"/>
      <c r="G312" s="19">
        <f t="shared" si="9"/>
        <v>808.510999999997</v>
      </c>
      <c r="H312" s="63"/>
      <c r="I312" s="22" t="s">
        <v>11</v>
      </c>
    </row>
    <row r="313" ht="14.25" spans="1:9">
      <c r="A313" s="16">
        <v>44129</v>
      </c>
      <c r="B313" s="49">
        <v>0.27</v>
      </c>
      <c r="C313" s="63"/>
      <c r="D313" s="63"/>
      <c r="E313" s="63"/>
      <c r="F313" s="63"/>
      <c r="G313" s="19">
        <f t="shared" si="9"/>
        <v>808.780999999997</v>
      </c>
      <c r="H313" s="63"/>
      <c r="I313" s="22" t="s">
        <v>11</v>
      </c>
    </row>
    <row r="314" ht="14.25" spans="1:9">
      <c r="A314" s="16">
        <v>44130</v>
      </c>
      <c r="B314" s="49">
        <v>0.29</v>
      </c>
      <c r="C314" s="63"/>
      <c r="D314" s="63"/>
      <c r="E314" s="63"/>
      <c r="F314" s="63"/>
      <c r="G314" s="19">
        <f t="shared" si="9"/>
        <v>809.070999999997</v>
      </c>
      <c r="H314" s="63"/>
      <c r="I314" s="22" t="s">
        <v>11</v>
      </c>
    </row>
    <row r="315" ht="14.25" spans="1:9">
      <c r="A315" s="16">
        <v>44131</v>
      </c>
      <c r="B315" s="78">
        <v>0.3</v>
      </c>
      <c r="C315" s="63"/>
      <c r="D315" s="63"/>
      <c r="E315" s="63"/>
      <c r="F315" s="63"/>
      <c r="G315" s="19">
        <f t="shared" si="9"/>
        <v>809.370999999997</v>
      </c>
      <c r="H315" s="63"/>
      <c r="I315" s="22" t="s">
        <v>11</v>
      </c>
    </row>
    <row r="316" ht="14.25" spans="1:9">
      <c r="A316" s="16">
        <v>44132</v>
      </c>
      <c r="B316" s="86">
        <f>0.27+1.59</f>
        <v>1.86</v>
      </c>
      <c r="C316" s="63"/>
      <c r="D316" s="63"/>
      <c r="E316" s="63"/>
      <c r="F316" s="63"/>
      <c r="G316" s="19">
        <f t="shared" si="9"/>
        <v>811.230999999997</v>
      </c>
      <c r="H316" s="63"/>
      <c r="I316" s="22" t="s">
        <v>11</v>
      </c>
    </row>
    <row r="317" ht="14.25" spans="1:9">
      <c r="A317" s="16">
        <v>44133</v>
      </c>
      <c r="B317" s="78">
        <v>1.53</v>
      </c>
      <c r="C317" s="63"/>
      <c r="D317" s="63"/>
      <c r="E317" s="63"/>
      <c r="F317" s="63"/>
      <c r="G317" s="19">
        <f t="shared" si="9"/>
        <v>812.760999999997</v>
      </c>
      <c r="H317" s="63"/>
      <c r="I317" s="22" t="s">
        <v>11</v>
      </c>
    </row>
    <row r="318" ht="14.25" spans="1:15">
      <c r="A318" s="16">
        <v>44134</v>
      </c>
      <c r="B318" s="87">
        <v>0.3</v>
      </c>
      <c r="C318" s="63"/>
      <c r="D318" s="63"/>
      <c r="E318" s="63"/>
      <c r="F318" s="63"/>
      <c r="G318" s="19">
        <f t="shared" si="9"/>
        <v>813.060999999997</v>
      </c>
      <c r="H318" s="63"/>
      <c r="I318" s="22" t="s">
        <v>11</v>
      </c>
      <c r="O318" t="s">
        <v>13</v>
      </c>
    </row>
    <row r="319" ht="14.25" spans="1:9">
      <c r="A319" s="16">
        <v>44135</v>
      </c>
      <c r="B319" s="78">
        <v>0.28</v>
      </c>
      <c r="C319" s="63"/>
      <c r="D319" s="63"/>
      <c r="E319" s="63"/>
      <c r="F319" s="63"/>
      <c r="G319" s="19">
        <f t="shared" si="9"/>
        <v>813.340999999997</v>
      </c>
      <c r="H319" s="63"/>
      <c r="I319" s="22" t="s">
        <v>11</v>
      </c>
    </row>
    <row r="320" ht="15.75" spans="1:9">
      <c r="A320" s="79" t="s">
        <v>12</v>
      </c>
      <c r="B320" s="78">
        <f>SUM(B289:B319)</f>
        <v>15.34</v>
      </c>
      <c r="C320" s="63"/>
      <c r="D320" s="63"/>
      <c r="E320" s="63"/>
      <c r="F320" s="63"/>
      <c r="G320" s="80">
        <f>G319</f>
        <v>813.340999999997</v>
      </c>
      <c r="H320" s="18"/>
      <c r="I320" s="63"/>
    </row>
    <row r="321" ht="15.75" spans="1:9">
      <c r="A321" s="16">
        <v>44136</v>
      </c>
      <c r="B321" s="49">
        <v>0.21</v>
      </c>
      <c r="C321" s="18"/>
      <c r="D321" s="18"/>
      <c r="E321" s="18"/>
      <c r="F321" s="18"/>
      <c r="G321" s="19">
        <f>B321+G320</f>
        <v>813.550999999997</v>
      </c>
      <c r="H321" s="18"/>
      <c r="I321" s="22" t="s">
        <v>35</v>
      </c>
    </row>
    <row r="322" ht="15.75" spans="1:9">
      <c r="A322" s="16">
        <v>44137</v>
      </c>
      <c r="B322" s="49">
        <v>0.27</v>
      </c>
      <c r="C322" s="18"/>
      <c r="D322" s="18"/>
      <c r="E322" s="18"/>
      <c r="F322" s="18"/>
      <c r="G322" s="19">
        <f>B322+G321</f>
        <v>813.820999999997</v>
      </c>
      <c r="H322" s="18"/>
      <c r="I322" s="22" t="s">
        <v>35</v>
      </c>
    </row>
    <row r="323" ht="15.75" spans="1:9">
      <c r="A323" s="16">
        <v>44138</v>
      </c>
      <c r="B323" s="49">
        <v>0.28</v>
      </c>
      <c r="C323" s="18"/>
      <c r="D323" s="18"/>
      <c r="E323" s="18"/>
      <c r="F323" s="18"/>
      <c r="G323" s="19">
        <f t="shared" ref="G323:G351" si="10">B323+G322</f>
        <v>814.100999999997</v>
      </c>
      <c r="H323" s="18"/>
      <c r="I323" s="22" t="s">
        <v>35</v>
      </c>
    </row>
    <row r="324" ht="15.75" spans="1:9">
      <c r="A324" s="16">
        <v>44139</v>
      </c>
      <c r="B324" s="49">
        <f>0.28+0.92</f>
        <v>1.2</v>
      </c>
      <c r="C324" s="18"/>
      <c r="D324" s="18"/>
      <c r="E324" s="18"/>
      <c r="F324" s="18"/>
      <c r="G324" s="19">
        <f t="shared" si="10"/>
        <v>815.300999999997</v>
      </c>
      <c r="H324" s="18"/>
      <c r="I324" s="22" t="s">
        <v>35</v>
      </c>
    </row>
    <row r="325" ht="15.75" spans="1:9">
      <c r="A325" s="16">
        <v>44140</v>
      </c>
      <c r="B325" s="49">
        <v>1.53</v>
      </c>
      <c r="C325" s="18"/>
      <c r="D325" s="18"/>
      <c r="E325" s="18"/>
      <c r="F325" s="18"/>
      <c r="G325" s="19">
        <f t="shared" si="10"/>
        <v>816.830999999997</v>
      </c>
      <c r="H325" s="18"/>
      <c r="I325" s="22" t="s">
        <v>35</v>
      </c>
    </row>
    <row r="326" ht="15.75" spans="1:9">
      <c r="A326" s="16">
        <v>44141</v>
      </c>
      <c r="B326" s="49">
        <v>0.27</v>
      </c>
      <c r="C326" s="18"/>
      <c r="D326" s="18"/>
      <c r="E326" s="18"/>
      <c r="F326" s="18"/>
      <c r="G326" s="19">
        <f t="shared" si="10"/>
        <v>817.100999999997</v>
      </c>
      <c r="H326" s="18"/>
      <c r="I326" s="22" t="s">
        <v>35</v>
      </c>
    </row>
    <row r="327" ht="15.75" spans="1:9">
      <c r="A327" s="16">
        <v>44142</v>
      </c>
      <c r="B327" s="49">
        <v>0.27</v>
      </c>
      <c r="C327" s="18"/>
      <c r="D327" s="18"/>
      <c r="E327" s="18"/>
      <c r="F327" s="18"/>
      <c r="G327" s="19">
        <f t="shared" si="10"/>
        <v>817.370999999997</v>
      </c>
      <c r="H327" s="18"/>
      <c r="I327" s="22" t="s">
        <v>35</v>
      </c>
    </row>
    <row r="328" ht="15.75" spans="1:9">
      <c r="A328" s="16">
        <v>44143</v>
      </c>
      <c r="B328" s="49">
        <v>0.22</v>
      </c>
      <c r="C328" s="18"/>
      <c r="D328" s="18"/>
      <c r="E328" s="18"/>
      <c r="F328" s="18"/>
      <c r="G328" s="19">
        <f t="shared" si="10"/>
        <v>817.590999999997</v>
      </c>
      <c r="H328" s="18"/>
      <c r="I328" s="22" t="s">
        <v>35</v>
      </c>
    </row>
    <row r="329" ht="15.75" spans="1:9">
      <c r="A329" s="16">
        <v>44144</v>
      </c>
      <c r="B329" s="49">
        <f>0.29+0.92</f>
        <v>1.21</v>
      </c>
      <c r="C329" s="18"/>
      <c r="D329" s="18"/>
      <c r="E329" s="18"/>
      <c r="F329" s="18"/>
      <c r="G329" s="19">
        <f t="shared" si="10"/>
        <v>818.800999999997</v>
      </c>
      <c r="H329" s="18"/>
      <c r="I329" s="22" t="s">
        <v>35</v>
      </c>
    </row>
    <row r="330" ht="15.75" spans="1:9">
      <c r="A330" s="16">
        <v>44145</v>
      </c>
      <c r="B330" s="49">
        <v>0.25</v>
      </c>
      <c r="C330" s="18"/>
      <c r="D330" s="18"/>
      <c r="E330" s="18"/>
      <c r="F330" s="18"/>
      <c r="G330" s="19">
        <f t="shared" si="10"/>
        <v>819.050999999997</v>
      </c>
      <c r="H330" s="18"/>
      <c r="I330" s="22" t="s">
        <v>35</v>
      </c>
    </row>
    <row r="331" ht="15.75" spans="1:9">
      <c r="A331" s="16">
        <v>44146</v>
      </c>
      <c r="B331" s="49">
        <f>0.28+1.2</f>
        <v>1.48</v>
      </c>
      <c r="C331" s="18"/>
      <c r="D331" s="18"/>
      <c r="E331" s="18"/>
      <c r="F331" s="18"/>
      <c r="G331" s="19">
        <f t="shared" si="10"/>
        <v>820.530999999997</v>
      </c>
      <c r="H331" s="18"/>
      <c r="I331" s="22" t="s">
        <v>35</v>
      </c>
    </row>
    <row r="332" ht="15.75" spans="1:9">
      <c r="A332" s="16">
        <v>44147</v>
      </c>
      <c r="B332" s="50">
        <v>1.53</v>
      </c>
      <c r="C332" s="18"/>
      <c r="D332" s="18"/>
      <c r="E332" s="18"/>
      <c r="F332" s="18"/>
      <c r="G332" s="19">
        <f t="shared" si="10"/>
        <v>822.060999999997</v>
      </c>
      <c r="H332" s="18"/>
      <c r="I332" s="22" t="s">
        <v>35</v>
      </c>
    </row>
    <row r="333" ht="15.75" spans="1:9">
      <c r="A333" s="16">
        <v>44148</v>
      </c>
      <c r="B333" s="49">
        <v>0.27</v>
      </c>
      <c r="C333" s="18"/>
      <c r="D333" s="18"/>
      <c r="E333" s="18"/>
      <c r="F333" s="18"/>
      <c r="G333" s="19">
        <f t="shared" si="10"/>
        <v>822.330999999997</v>
      </c>
      <c r="H333" s="18"/>
      <c r="I333" s="22" t="s">
        <v>35</v>
      </c>
    </row>
    <row r="334" ht="15.75" spans="1:9">
      <c r="A334" s="16">
        <v>44149</v>
      </c>
      <c r="B334" s="49">
        <v>0.27</v>
      </c>
      <c r="C334" s="18"/>
      <c r="D334" s="18"/>
      <c r="E334" s="18"/>
      <c r="F334" s="18"/>
      <c r="G334" s="19">
        <f t="shared" si="10"/>
        <v>822.600999999997</v>
      </c>
      <c r="H334" s="18"/>
      <c r="I334" s="22" t="s">
        <v>35</v>
      </c>
    </row>
    <row r="335" ht="15.75" spans="1:9">
      <c r="A335" s="16">
        <v>44150</v>
      </c>
      <c r="B335" s="49">
        <v>0.27</v>
      </c>
      <c r="C335" s="18"/>
      <c r="D335" s="18"/>
      <c r="E335" s="18"/>
      <c r="F335" s="18"/>
      <c r="G335" s="19">
        <f t="shared" si="10"/>
        <v>822.870999999997</v>
      </c>
      <c r="H335" s="18" t="s">
        <v>14</v>
      </c>
      <c r="I335" s="22" t="s">
        <v>35</v>
      </c>
    </row>
    <row r="336" ht="15.75" spans="1:9">
      <c r="A336" s="16">
        <v>44151</v>
      </c>
      <c r="B336" s="44">
        <v>0.28</v>
      </c>
      <c r="C336" s="18"/>
      <c r="D336" s="18"/>
      <c r="E336" s="18"/>
      <c r="F336" s="18"/>
      <c r="G336" s="19">
        <f t="shared" si="10"/>
        <v>823.150999999997</v>
      </c>
      <c r="H336" s="18"/>
      <c r="I336" s="22" t="s">
        <v>35</v>
      </c>
    </row>
    <row r="337" ht="15.75" spans="1:9">
      <c r="A337" s="16">
        <v>44152</v>
      </c>
      <c r="B337" s="49">
        <v>0.29</v>
      </c>
      <c r="C337" s="18"/>
      <c r="D337" s="18"/>
      <c r="E337" s="18"/>
      <c r="F337" s="18"/>
      <c r="G337" s="19">
        <f t="shared" si="10"/>
        <v>823.440999999997</v>
      </c>
      <c r="H337" s="18"/>
      <c r="I337" s="22" t="s">
        <v>35</v>
      </c>
    </row>
    <row r="338" ht="15.75" spans="1:9">
      <c r="A338" s="16">
        <v>44153</v>
      </c>
      <c r="B338" s="49">
        <v>0.27</v>
      </c>
      <c r="C338" s="18"/>
      <c r="D338" s="18"/>
      <c r="E338" s="18"/>
      <c r="F338" s="18"/>
      <c r="G338" s="19">
        <f t="shared" si="10"/>
        <v>823.710999999997</v>
      </c>
      <c r="H338" s="18"/>
      <c r="I338" s="22" t="s">
        <v>35</v>
      </c>
    </row>
    <row r="339" ht="14.25" spans="1:9">
      <c r="A339" s="16">
        <v>44154</v>
      </c>
      <c r="B339" s="49">
        <v>1.55</v>
      </c>
      <c r="C339" s="63"/>
      <c r="D339" s="63"/>
      <c r="E339" s="63"/>
      <c r="F339" s="63"/>
      <c r="G339" s="19">
        <f t="shared" si="10"/>
        <v>825.260999999997</v>
      </c>
      <c r="H339" s="63"/>
      <c r="I339" s="22" t="s">
        <v>35</v>
      </c>
    </row>
    <row r="340" ht="14.25" spans="1:9">
      <c r="A340" s="16">
        <v>44155</v>
      </c>
      <c r="B340" s="49">
        <v>0.28</v>
      </c>
      <c r="C340" s="63"/>
      <c r="D340" s="63"/>
      <c r="E340" s="63"/>
      <c r="F340" s="63"/>
      <c r="G340" s="19">
        <f t="shared" si="10"/>
        <v>825.540999999997</v>
      </c>
      <c r="H340" s="63"/>
      <c r="I340" s="22" t="s">
        <v>35</v>
      </c>
    </row>
    <row r="341" ht="14.25" spans="1:9">
      <c r="A341" s="16">
        <v>44156</v>
      </c>
      <c r="B341" s="49">
        <f>0.29+1.33</f>
        <v>1.62</v>
      </c>
      <c r="C341" s="63"/>
      <c r="D341" s="63"/>
      <c r="E341" s="63"/>
      <c r="F341" s="63"/>
      <c r="G341" s="19">
        <f t="shared" si="10"/>
        <v>827.160999999997</v>
      </c>
      <c r="H341" s="63"/>
      <c r="I341" s="22" t="s">
        <v>35</v>
      </c>
    </row>
    <row r="342" ht="14.25" spans="1:9">
      <c r="A342" s="16">
        <v>44157</v>
      </c>
      <c r="B342" s="44">
        <v>0.29</v>
      </c>
      <c r="C342" s="63"/>
      <c r="D342" s="63"/>
      <c r="E342" s="63"/>
      <c r="F342" s="63"/>
      <c r="G342" s="19">
        <f t="shared" si="10"/>
        <v>827.450999999997</v>
      </c>
      <c r="H342" s="63"/>
      <c r="I342" s="22" t="s">
        <v>35</v>
      </c>
    </row>
    <row r="343" ht="14.25" spans="1:9">
      <c r="A343" s="16">
        <v>44158</v>
      </c>
      <c r="B343" s="44">
        <v>0.32</v>
      </c>
      <c r="C343" s="63"/>
      <c r="D343" s="63"/>
      <c r="E343" s="63"/>
      <c r="F343" s="63"/>
      <c r="G343" s="19">
        <f t="shared" si="10"/>
        <v>827.770999999997</v>
      </c>
      <c r="H343" s="63"/>
      <c r="I343" s="22" t="s">
        <v>35</v>
      </c>
    </row>
    <row r="344" ht="14.25" spans="1:9">
      <c r="A344" s="16">
        <v>44159</v>
      </c>
      <c r="B344" s="44">
        <v>0.33</v>
      </c>
      <c r="C344" s="63"/>
      <c r="D344" s="63"/>
      <c r="E344" s="63"/>
      <c r="F344" s="63"/>
      <c r="G344" s="19">
        <f t="shared" si="10"/>
        <v>828.100999999997</v>
      </c>
      <c r="H344" s="63"/>
      <c r="I344" s="22" t="s">
        <v>35</v>
      </c>
    </row>
    <row r="345" ht="14.25" spans="1:9">
      <c r="A345" s="16">
        <v>44160</v>
      </c>
      <c r="B345" s="44">
        <v>0.28</v>
      </c>
      <c r="C345" s="63"/>
      <c r="D345" s="63"/>
      <c r="E345" s="63"/>
      <c r="F345" s="63"/>
      <c r="G345" s="19">
        <f t="shared" si="10"/>
        <v>828.380999999997</v>
      </c>
      <c r="H345" s="63"/>
      <c r="I345" s="22" t="s">
        <v>35</v>
      </c>
    </row>
    <row r="346" ht="14.25" spans="1:9">
      <c r="A346" s="16">
        <v>44161</v>
      </c>
      <c r="B346" s="44">
        <v>1.55</v>
      </c>
      <c r="C346" s="63"/>
      <c r="D346" s="63"/>
      <c r="E346" s="63"/>
      <c r="F346" s="63"/>
      <c r="G346" s="19">
        <f t="shared" si="10"/>
        <v>829.930999999997</v>
      </c>
      <c r="H346" s="63"/>
      <c r="I346" s="22" t="s">
        <v>35</v>
      </c>
    </row>
    <row r="347" ht="14.25" spans="1:9">
      <c r="A347" s="16">
        <v>44162</v>
      </c>
      <c r="B347" s="65">
        <v>0.28</v>
      </c>
      <c r="C347" s="63"/>
      <c r="D347" s="63"/>
      <c r="E347" s="63"/>
      <c r="F347" s="63"/>
      <c r="G347" s="19">
        <f t="shared" si="10"/>
        <v>830.210999999997</v>
      </c>
      <c r="H347" s="63"/>
      <c r="I347" s="22" t="s">
        <v>35</v>
      </c>
    </row>
    <row r="348" ht="14.25" spans="1:9">
      <c r="A348" s="16">
        <v>44163</v>
      </c>
      <c r="B348" s="44">
        <v>0.28</v>
      </c>
      <c r="C348" s="63"/>
      <c r="D348" s="63"/>
      <c r="E348" s="63"/>
      <c r="F348" s="63"/>
      <c r="G348" s="19">
        <f t="shared" si="10"/>
        <v>830.490999999997</v>
      </c>
      <c r="H348" s="63"/>
      <c r="I348" s="22" t="s">
        <v>35</v>
      </c>
    </row>
    <row r="349" ht="14.25" spans="1:9">
      <c r="A349" s="16">
        <v>44164</v>
      </c>
      <c r="B349" s="54">
        <v>0.29</v>
      </c>
      <c r="C349" s="63"/>
      <c r="D349" s="63"/>
      <c r="E349" s="63"/>
      <c r="F349" s="63"/>
      <c r="G349" s="19">
        <f t="shared" si="10"/>
        <v>830.780999999997</v>
      </c>
      <c r="H349" s="63"/>
      <c r="I349" s="22" t="s">
        <v>35</v>
      </c>
    </row>
    <row r="350" ht="14.25" spans="1:9">
      <c r="A350" s="16">
        <v>44165</v>
      </c>
      <c r="B350" s="49">
        <v>0.27</v>
      </c>
      <c r="C350" s="63"/>
      <c r="D350" s="63"/>
      <c r="E350" s="63"/>
      <c r="F350" s="63"/>
      <c r="G350" s="19">
        <f t="shared" si="10"/>
        <v>831.050999999997</v>
      </c>
      <c r="H350" s="63"/>
      <c r="I350" s="22" t="s">
        <v>35</v>
      </c>
    </row>
    <row r="351" ht="14.25" spans="1:9">
      <c r="A351" s="16"/>
      <c r="B351" s="78"/>
      <c r="C351" s="63"/>
      <c r="D351" s="63"/>
      <c r="E351" s="63"/>
      <c r="F351" s="63"/>
      <c r="G351" s="19">
        <f t="shared" si="10"/>
        <v>831.050999999997</v>
      </c>
      <c r="H351" s="63"/>
      <c r="I351" s="22"/>
    </row>
    <row r="352" ht="15.75" spans="1:9">
      <c r="A352" s="79" t="s">
        <v>12</v>
      </c>
      <c r="B352" s="78">
        <f>SUM(B321:B351)</f>
        <v>17.71</v>
      </c>
      <c r="C352" s="63"/>
      <c r="D352" s="63"/>
      <c r="E352" s="63"/>
      <c r="F352" s="63"/>
      <c r="G352" s="80">
        <f>G351</f>
        <v>831.050999999997</v>
      </c>
      <c r="H352" s="18"/>
      <c r="I352" s="63"/>
    </row>
    <row r="353" ht="15.75" spans="1:9">
      <c r="A353" s="16">
        <v>44166</v>
      </c>
      <c r="B353" s="49">
        <v>0.3</v>
      </c>
      <c r="C353" s="18"/>
      <c r="D353" s="18"/>
      <c r="E353" s="18"/>
      <c r="F353" s="18"/>
      <c r="G353" s="19">
        <f>B353+G352</f>
        <v>831.350999999997</v>
      </c>
      <c r="H353" s="18"/>
      <c r="I353" s="22" t="s">
        <v>35</v>
      </c>
    </row>
    <row r="354" ht="15.75" spans="1:9">
      <c r="A354" s="16">
        <v>44167</v>
      </c>
      <c r="B354" s="49">
        <v>0.29</v>
      </c>
      <c r="C354" s="18"/>
      <c r="D354" s="18"/>
      <c r="E354" s="18"/>
      <c r="F354" s="18"/>
      <c r="G354" s="19">
        <f>B354+G353</f>
        <v>831.640999999997</v>
      </c>
      <c r="H354" s="18"/>
      <c r="I354" s="22" t="s">
        <v>35</v>
      </c>
    </row>
    <row r="355" ht="15.75" spans="1:9">
      <c r="A355" s="16">
        <v>44168</v>
      </c>
      <c r="B355" s="49">
        <v>1.55</v>
      </c>
      <c r="C355" s="18"/>
      <c r="D355" s="18"/>
      <c r="E355" s="18"/>
      <c r="F355" s="18"/>
      <c r="G355" s="19">
        <f t="shared" ref="G355:G382" si="11">B355+G354</f>
        <v>833.190999999997</v>
      </c>
      <c r="H355" s="18"/>
      <c r="I355" s="22" t="s">
        <v>35</v>
      </c>
    </row>
    <row r="356" ht="15.75" spans="1:9">
      <c r="A356" s="16">
        <v>44169</v>
      </c>
      <c r="B356" s="49">
        <v>0.28</v>
      </c>
      <c r="C356" s="18"/>
      <c r="D356" s="18"/>
      <c r="E356" s="18"/>
      <c r="F356" s="18"/>
      <c r="G356" s="19">
        <f t="shared" si="11"/>
        <v>833.470999999997</v>
      </c>
      <c r="H356" s="18"/>
      <c r="I356" s="22" t="s">
        <v>35</v>
      </c>
    </row>
    <row r="357" ht="15.75" spans="1:9">
      <c r="A357" s="16">
        <v>44170</v>
      </c>
      <c r="B357" s="49">
        <v>0.29</v>
      </c>
      <c r="C357" s="18"/>
      <c r="D357" s="18"/>
      <c r="E357" s="18"/>
      <c r="F357" s="18"/>
      <c r="G357" s="19">
        <f t="shared" si="11"/>
        <v>833.760999999997</v>
      </c>
      <c r="H357" s="18"/>
      <c r="I357" s="22" t="s">
        <v>35</v>
      </c>
    </row>
    <row r="358" ht="15.75" spans="1:9">
      <c r="A358" s="16">
        <v>44171</v>
      </c>
      <c r="B358" s="49">
        <v>0.28</v>
      </c>
      <c r="C358" s="18"/>
      <c r="D358" s="18"/>
      <c r="E358" s="18"/>
      <c r="F358" s="18"/>
      <c r="G358" s="19">
        <f t="shared" si="11"/>
        <v>834.040999999997</v>
      </c>
      <c r="H358" s="18"/>
      <c r="I358" s="22" t="s">
        <v>35</v>
      </c>
    </row>
    <row r="359" ht="15.75" spans="1:9">
      <c r="A359" s="16">
        <v>44172</v>
      </c>
      <c r="B359" s="49">
        <v>0.29</v>
      </c>
      <c r="C359" s="18"/>
      <c r="D359" s="18"/>
      <c r="E359" s="18"/>
      <c r="F359" s="18"/>
      <c r="G359" s="19">
        <f t="shared" si="11"/>
        <v>834.330999999996</v>
      </c>
      <c r="H359" s="18"/>
      <c r="I359" s="22" t="s">
        <v>35</v>
      </c>
    </row>
    <row r="360" ht="15.75" spans="1:9">
      <c r="A360" s="16">
        <v>44173</v>
      </c>
      <c r="B360" s="49">
        <v>0.31</v>
      </c>
      <c r="C360" s="18"/>
      <c r="D360" s="18"/>
      <c r="E360" s="18"/>
      <c r="F360" s="18"/>
      <c r="G360" s="19">
        <f t="shared" si="11"/>
        <v>834.640999999996</v>
      </c>
      <c r="H360" s="18"/>
      <c r="I360" s="22" t="s">
        <v>35</v>
      </c>
    </row>
    <row r="361" ht="15.75" spans="1:9">
      <c r="A361" s="16">
        <v>44174</v>
      </c>
      <c r="B361" s="49">
        <f>0.3+1.21</f>
        <v>1.51</v>
      </c>
      <c r="C361" s="18"/>
      <c r="D361" s="18"/>
      <c r="E361" s="18"/>
      <c r="F361" s="18"/>
      <c r="G361" s="19">
        <f t="shared" si="11"/>
        <v>836.150999999996</v>
      </c>
      <c r="H361" s="18"/>
      <c r="I361" s="22" t="s">
        <v>35</v>
      </c>
    </row>
    <row r="362" ht="15.75" spans="1:9">
      <c r="A362" s="16">
        <v>44175</v>
      </c>
      <c r="B362" s="49">
        <v>1.54</v>
      </c>
      <c r="C362" s="18"/>
      <c r="D362" s="18"/>
      <c r="E362" s="18"/>
      <c r="F362" s="18"/>
      <c r="G362" s="19">
        <f t="shared" si="11"/>
        <v>837.690999999996</v>
      </c>
      <c r="H362" s="18"/>
      <c r="I362" s="22" t="s">
        <v>35</v>
      </c>
    </row>
    <row r="363" ht="15.75" spans="1:9">
      <c r="A363" s="16">
        <v>44176</v>
      </c>
      <c r="B363" s="49">
        <v>1.31</v>
      </c>
      <c r="C363" s="18"/>
      <c r="D363" s="18"/>
      <c r="E363" s="18"/>
      <c r="F363" s="18"/>
      <c r="G363" s="19">
        <f t="shared" si="11"/>
        <v>839.000999999996</v>
      </c>
      <c r="H363" s="18"/>
      <c r="I363" s="22" t="s">
        <v>35</v>
      </c>
    </row>
    <row r="364" ht="15.75" spans="1:9">
      <c r="A364" s="16">
        <v>44177</v>
      </c>
      <c r="B364" s="50">
        <v>0.29</v>
      </c>
      <c r="C364" s="18"/>
      <c r="D364" s="18"/>
      <c r="E364" s="18"/>
      <c r="F364" s="18"/>
      <c r="G364" s="19">
        <f t="shared" si="11"/>
        <v>839.290999999996</v>
      </c>
      <c r="H364" s="18"/>
      <c r="I364" s="22" t="s">
        <v>35</v>
      </c>
    </row>
    <row r="365" ht="15.75" spans="1:9">
      <c r="A365" s="16">
        <v>44178</v>
      </c>
      <c r="B365" s="49">
        <v>0.25</v>
      </c>
      <c r="C365" s="18"/>
      <c r="D365" s="18"/>
      <c r="E365" s="18"/>
      <c r="F365" s="18"/>
      <c r="G365" s="19">
        <f t="shared" si="11"/>
        <v>839.540999999996</v>
      </c>
      <c r="H365" s="18"/>
      <c r="I365" s="22" t="s">
        <v>35</v>
      </c>
    </row>
    <row r="366" ht="15.75" spans="1:9">
      <c r="A366" s="16">
        <v>44179</v>
      </c>
      <c r="B366" s="49">
        <v>0.29</v>
      </c>
      <c r="C366" s="18"/>
      <c r="D366" s="18"/>
      <c r="E366" s="18"/>
      <c r="F366" s="18"/>
      <c r="G366" s="19">
        <f t="shared" si="11"/>
        <v>839.830999999996</v>
      </c>
      <c r="H366" s="18"/>
      <c r="I366" s="22" t="s">
        <v>35</v>
      </c>
    </row>
    <row r="367" ht="15.75" spans="1:9">
      <c r="A367" s="16">
        <v>44180</v>
      </c>
      <c r="B367" s="49">
        <v>0.28</v>
      </c>
      <c r="C367" s="18"/>
      <c r="D367" s="18"/>
      <c r="E367" s="18"/>
      <c r="F367" s="18"/>
      <c r="G367" s="19">
        <f t="shared" si="11"/>
        <v>840.110999999996</v>
      </c>
      <c r="H367" s="18" t="s">
        <v>14</v>
      </c>
      <c r="I367" s="22" t="s">
        <v>35</v>
      </c>
    </row>
    <row r="368" ht="15.75" spans="1:9">
      <c r="A368" s="16">
        <v>44181</v>
      </c>
      <c r="B368" s="49">
        <v>0.28</v>
      </c>
      <c r="C368" s="18"/>
      <c r="D368" s="18"/>
      <c r="E368" s="18"/>
      <c r="F368" s="18"/>
      <c r="G368" s="19">
        <f t="shared" si="11"/>
        <v>840.390999999996</v>
      </c>
      <c r="H368" s="18"/>
      <c r="I368" s="22" t="s">
        <v>35</v>
      </c>
    </row>
    <row r="369" ht="15.75" spans="1:9">
      <c r="A369" s="16">
        <v>44182</v>
      </c>
      <c r="B369" s="49">
        <v>1.53</v>
      </c>
      <c r="C369" s="18"/>
      <c r="D369" s="18"/>
      <c r="E369" s="18"/>
      <c r="F369" s="18"/>
      <c r="G369" s="19">
        <f t="shared" si="11"/>
        <v>841.920999999996</v>
      </c>
      <c r="H369" s="18"/>
      <c r="I369" s="22" t="s">
        <v>35</v>
      </c>
    </row>
    <row r="370" ht="15.75" spans="1:9">
      <c r="A370" s="16">
        <v>44183</v>
      </c>
      <c r="B370" s="44">
        <v>0.29</v>
      </c>
      <c r="C370" s="18"/>
      <c r="D370" s="18"/>
      <c r="E370" s="18"/>
      <c r="F370" s="18"/>
      <c r="G370" s="19">
        <f t="shared" si="11"/>
        <v>842.210999999996</v>
      </c>
      <c r="H370" s="18"/>
      <c r="I370" s="22" t="s">
        <v>35</v>
      </c>
    </row>
    <row r="371" ht="14.25" spans="1:9">
      <c r="A371" s="16">
        <v>44184</v>
      </c>
      <c r="B371" s="44">
        <v>0.28</v>
      </c>
      <c r="C371" s="63"/>
      <c r="D371" s="63"/>
      <c r="E371" s="63"/>
      <c r="F371" s="63"/>
      <c r="G371" s="19">
        <f t="shared" si="11"/>
        <v>842.490999999996</v>
      </c>
      <c r="H371" s="63"/>
      <c r="I371" s="22" t="s">
        <v>35</v>
      </c>
    </row>
    <row r="372" ht="14.25" spans="1:9">
      <c r="A372" s="16">
        <v>44185</v>
      </c>
      <c r="B372" s="44">
        <v>0.28</v>
      </c>
      <c r="C372" s="63"/>
      <c r="D372" s="63"/>
      <c r="E372" s="63"/>
      <c r="F372" s="63"/>
      <c r="G372" s="19">
        <f t="shared" si="11"/>
        <v>842.770999999996</v>
      </c>
      <c r="H372" s="63"/>
      <c r="I372" s="22" t="s">
        <v>35</v>
      </c>
    </row>
    <row r="373" ht="14.25" spans="1:9">
      <c r="A373" s="16">
        <v>44186</v>
      </c>
      <c r="B373" s="44">
        <v>0.31</v>
      </c>
      <c r="C373" s="63"/>
      <c r="D373" s="63"/>
      <c r="E373" s="63"/>
      <c r="F373" s="63"/>
      <c r="G373" s="19">
        <f t="shared" si="11"/>
        <v>843.080999999996</v>
      </c>
      <c r="H373" s="63"/>
      <c r="I373" s="22" t="s">
        <v>35</v>
      </c>
    </row>
    <row r="374" ht="14.25" spans="1:9">
      <c r="A374" s="16">
        <v>44187</v>
      </c>
      <c r="B374" s="44">
        <v>0.3</v>
      </c>
      <c r="C374" s="63"/>
      <c r="D374" s="63"/>
      <c r="E374" s="63"/>
      <c r="F374" s="63"/>
      <c r="G374" s="19">
        <f t="shared" si="11"/>
        <v>843.380999999996</v>
      </c>
      <c r="H374" s="63"/>
      <c r="I374" s="22" t="s">
        <v>35</v>
      </c>
    </row>
    <row r="375" ht="14.25" spans="1:9">
      <c r="A375" s="16">
        <v>44188</v>
      </c>
      <c r="B375" s="89">
        <v>1.64</v>
      </c>
      <c r="C375" s="63"/>
      <c r="D375" s="63"/>
      <c r="E375" s="63"/>
      <c r="F375" s="63"/>
      <c r="G375" s="19">
        <f t="shared" si="11"/>
        <v>845.020999999996</v>
      </c>
      <c r="H375" s="63"/>
      <c r="I375" s="22" t="s">
        <v>35</v>
      </c>
    </row>
    <row r="376" ht="14.25" spans="1:9">
      <c r="A376" s="16">
        <v>44189</v>
      </c>
      <c r="B376" s="44">
        <v>1.55</v>
      </c>
      <c r="C376" s="63"/>
      <c r="D376" s="63"/>
      <c r="E376" s="63"/>
      <c r="F376" s="63"/>
      <c r="G376" s="19">
        <f t="shared" si="11"/>
        <v>846.570999999996</v>
      </c>
      <c r="H376" s="63"/>
      <c r="I376" s="22" t="s">
        <v>35</v>
      </c>
    </row>
    <row r="377" ht="14.25" spans="1:9">
      <c r="A377" s="16">
        <v>44190</v>
      </c>
      <c r="B377" s="44">
        <v>0.28</v>
      </c>
      <c r="C377" s="63"/>
      <c r="D377" s="63"/>
      <c r="E377" s="63"/>
      <c r="F377" s="63"/>
      <c r="G377" s="19">
        <f t="shared" si="11"/>
        <v>846.850999999996</v>
      </c>
      <c r="H377" s="63"/>
      <c r="I377" s="22" t="s">
        <v>35</v>
      </c>
    </row>
    <row r="378" ht="14.25" spans="1:9">
      <c r="A378" s="16">
        <v>44191</v>
      </c>
      <c r="B378" s="44">
        <v>0.25</v>
      </c>
      <c r="C378" s="63"/>
      <c r="D378" s="63"/>
      <c r="E378" s="63"/>
      <c r="F378" s="63"/>
      <c r="G378" s="19">
        <f t="shared" si="11"/>
        <v>847.100999999996</v>
      </c>
      <c r="H378" s="63"/>
      <c r="I378" s="22" t="s">
        <v>35</v>
      </c>
    </row>
    <row r="379" ht="14.25" spans="1:9">
      <c r="A379" s="16">
        <v>44192</v>
      </c>
      <c r="B379" s="65">
        <v>0.24</v>
      </c>
      <c r="C379" s="63"/>
      <c r="D379" s="63"/>
      <c r="E379" s="63"/>
      <c r="F379" s="63"/>
      <c r="G379" s="19">
        <f t="shared" si="11"/>
        <v>847.340999999996</v>
      </c>
      <c r="H379" s="63"/>
      <c r="I379" s="22" t="s">
        <v>35</v>
      </c>
    </row>
    <row r="380" ht="14.25" spans="1:9">
      <c r="A380" s="16">
        <v>44193</v>
      </c>
      <c r="B380" s="44">
        <v>0.25</v>
      </c>
      <c r="C380" s="63"/>
      <c r="D380" s="63"/>
      <c r="E380" s="63"/>
      <c r="F380" s="63"/>
      <c r="G380" s="19">
        <f t="shared" si="11"/>
        <v>847.590999999996</v>
      </c>
      <c r="H380" s="63"/>
      <c r="I380" s="22" t="s">
        <v>35</v>
      </c>
    </row>
    <row r="381" ht="14.25" spans="1:10">
      <c r="A381" s="58">
        <v>44194</v>
      </c>
      <c r="B381" s="73">
        <v>0.28</v>
      </c>
      <c r="C381" s="51"/>
      <c r="D381" s="51"/>
      <c r="E381" s="51"/>
      <c r="F381" s="51"/>
      <c r="G381" s="48">
        <f t="shared" si="11"/>
        <v>847.870999999996</v>
      </c>
      <c r="H381" s="63"/>
      <c r="I381" s="22" t="s">
        <v>35</v>
      </c>
      <c r="J381" s="34"/>
    </row>
    <row r="382" ht="14.25" spans="1:10">
      <c r="A382" s="90">
        <v>44195</v>
      </c>
      <c r="B382" s="91">
        <v>112.13</v>
      </c>
      <c r="C382" s="92"/>
      <c r="D382" s="92"/>
      <c r="E382" s="92"/>
      <c r="F382" s="93">
        <v>960</v>
      </c>
      <c r="G382" s="94">
        <f t="shared" si="11"/>
        <v>960.000999999996</v>
      </c>
      <c r="H382" s="63" t="s">
        <v>36</v>
      </c>
      <c r="I382" s="22" t="s">
        <v>35</v>
      </c>
      <c r="J382" s="34" t="s">
        <v>37</v>
      </c>
    </row>
    <row r="383" ht="14.25" spans="1:9">
      <c r="A383" s="16">
        <v>44196</v>
      </c>
      <c r="B383" s="65">
        <v>0.3</v>
      </c>
      <c r="C383" s="63"/>
      <c r="D383" s="63"/>
      <c r="E383" s="63"/>
      <c r="F383" s="63"/>
      <c r="G383" s="19">
        <v>0.3</v>
      </c>
      <c r="H383" s="63"/>
      <c r="I383" s="22" t="s">
        <v>35</v>
      </c>
    </row>
    <row r="384" ht="15.75" spans="1:9">
      <c r="A384" s="79" t="s">
        <v>12</v>
      </c>
      <c r="B384" s="78">
        <f>SUM(B353:B383)</f>
        <v>129.25</v>
      </c>
      <c r="C384" s="63"/>
      <c r="D384" s="63"/>
      <c r="E384" s="63"/>
      <c r="F384" s="63"/>
      <c r="G384" s="80">
        <f>G383</f>
        <v>0.3</v>
      </c>
      <c r="H384" s="18"/>
      <c r="I384" s="63"/>
    </row>
  </sheetData>
  <mergeCells count="8">
    <mergeCell ref="A1:I1"/>
    <mergeCell ref="D2:F2"/>
    <mergeCell ref="A2:A3"/>
    <mergeCell ref="B2:B3"/>
    <mergeCell ref="C2:C3"/>
    <mergeCell ref="G2:G3"/>
    <mergeCell ref="H2:H3"/>
    <mergeCell ref="I2:I3"/>
  </mergeCells>
  <pageMargins left="0.7" right="0.7" top="0.75" bottom="0.75" header="0.3" footer="0.3"/>
  <pageSetup paperSize="9" orientation="landscape" horizontalDpi="2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G16" sqref="G16"/>
    </sheetView>
  </sheetViews>
  <sheetFormatPr defaultColWidth="9" defaultRowHeight="13.5"/>
  <cols>
    <col min="6" max="6" width="8.875" style="3"/>
    <col min="7" max="7" width="9.375" customWidth="1"/>
    <col min="8" max="8" width="32.125" customWidth="1"/>
    <col min="9" max="9" width="14.875" customWidth="1"/>
    <col min="10" max="10" width="8.875" hidden="1" customWidth="1"/>
  </cols>
  <sheetData>
    <row r="1" ht="20.25" spans="1:9">
      <c r="A1" s="4" t="s">
        <v>38</v>
      </c>
      <c r="B1" s="4"/>
      <c r="C1" s="4"/>
      <c r="D1" s="4"/>
      <c r="E1" s="4"/>
      <c r="F1" s="4"/>
      <c r="G1" s="4"/>
      <c r="H1" s="4"/>
      <c r="I1" s="4"/>
    </row>
    <row r="2" ht="14.25" spans="1:9">
      <c r="A2" s="41" t="s">
        <v>1</v>
      </c>
      <c r="B2" s="77" t="s">
        <v>2</v>
      </c>
      <c r="C2" s="41" t="s">
        <v>3</v>
      </c>
      <c r="D2" s="41" t="s">
        <v>4</v>
      </c>
      <c r="E2" s="41"/>
      <c r="F2" s="41"/>
      <c r="G2" s="77" t="s">
        <v>5</v>
      </c>
      <c r="H2" s="41" t="s">
        <v>6</v>
      </c>
      <c r="I2" s="41" t="s">
        <v>7</v>
      </c>
    </row>
    <row r="3" ht="14.25" spans="1:10">
      <c r="A3" s="41"/>
      <c r="B3" s="77"/>
      <c r="C3" s="41"/>
      <c r="D3" s="41" t="s">
        <v>8</v>
      </c>
      <c r="E3" s="41" t="s">
        <v>9</v>
      </c>
      <c r="F3" s="77" t="s">
        <v>10</v>
      </c>
      <c r="G3" s="77"/>
      <c r="H3" s="41"/>
      <c r="I3" s="41"/>
      <c r="J3" t="s">
        <v>32</v>
      </c>
    </row>
    <row r="4" ht="15.75" spans="1:11">
      <c r="A4" s="29" t="s">
        <v>17</v>
      </c>
      <c r="B4" s="17">
        <f>'2020废液  '!B35</f>
        <v>16.61</v>
      </c>
      <c r="C4" s="18"/>
      <c r="D4" s="18"/>
      <c r="E4" s="18"/>
      <c r="F4" s="30">
        <v>0</v>
      </c>
      <c r="G4" s="19">
        <f>'2020废液  '!G35</f>
        <v>667.640000000001</v>
      </c>
      <c r="H4" s="18"/>
      <c r="I4" s="22" t="s">
        <v>11</v>
      </c>
      <c r="J4" t="s">
        <v>33</v>
      </c>
      <c r="K4">
        <f>'2019月度统计 '!G16</f>
        <v>651.03</v>
      </c>
    </row>
    <row r="5" ht="15.75" spans="1:9">
      <c r="A5" s="29" t="s">
        <v>18</v>
      </c>
      <c r="B5" s="17">
        <f>'2020废液  '!B65</f>
        <v>11.39</v>
      </c>
      <c r="C5" s="18"/>
      <c r="D5" s="18"/>
      <c r="E5" s="18"/>
      <c r="F5" s="30">
        <v>0</v>
      </c>
      <c r="G5" s="19">
        <f>'2020废液  '!G65</f>
        <v>679.030000000001</v>
      </c>
      <c r="H5" s="18"/>
      <c r="I5" s="22" t="s">
        <v>11</v>
      </c>
    </row>
    <row r="6" ht="15.75" spans="1:9">
      <c r="A6" s="29" t="s">
        <v>19</v>
      </c>
      <c r="B6" s="17">
        <f>'2020废液  '!B97</f>
        <v>17.26</v>
      </c>
      <c r="C6" s="18"/>
      <c r="D6" s="18"/>
      <c r="E6" s="18"/>
      <c r="F6" s="30">
        <v>0</v>
      </c>
      <c r="G6" s="19">
        <f>'2020废液  '!G97</f>
        <v>696.29</v>
      </c>
      <c r="H6" s="31"/>
      <c r="I6" s="22" t="s">
        <v>11</v>
      </c>
    </row>
    <row r="7" ht="15.75" spans="1:9">
      <c r="A7" s="29" t="s">
        <v>20</v>
      </c>
      <c r="B7" s="17">
        <f>'2020废液  '!B129</f>
        <v>16.46</v>
      </c>
      <c r="C7" s="18"/>
      <c r="D7" s="18"/>
      <c r="E7" s="18"/>
      <c r="F7" s="30">
        <v>0</v>
      </c>
      <c r="G7" s="19">
        <f>'2020废液  '!G129</f>
        <v>712.75</v>
      </c>
      <c r="H7" s="18"/>
      <c r="I7" s="22" t="s">
        <v>11</v>
      </c>
    </row>
    <row r="8" ht="15.75" spans="1:9">
      <c r="A8" s="29" t="s">
        <v>21</v>
      </c>
      <c r="B8" s="17">
        <f>'2020废液  '!B161</f>
        <v>16.011</v>
      </c>
      <c r="C8" s="18"/>
      <c r="D8" s="18"/>
      <c r="E8" s="18"/>
      <c r="F8" s="30">
        <v>0</v>
      </c>
      <c r="G8" s="19">
        <f>'2020废液  '!G161</f>
        <v>728.761</v>
      </c>
      <c r="H8" s="18"/>
      <c r="I8" s="22" t="s">
        <v>11</v>
      </c>
    </row>
    <row r="9" ht="15.75" spans="1:9">
      <c r="A9" s="29" t="s">
        <v>22</v>
      </c>
      <c r="B9" s="17">
        <f>'2020废液  '!B192</f>
        <v>16.24</v>
      </c>
      <c r="C9" s="18"/>
      <c r="D9" s="18"/>
      <c r="E9" s="18"/>
      <c r="F9" s="30">
        <v>0</v>
      </c>
      <c r="G9" s="19">
        <f>'2020废液  '!G192</f>
        <v>745.001</v>
      </c>
      <c r="H9" s="18"/>
      <c r="I9" s="22" t="s">
        <v>11</v>
      </c>
    </row>
    <row r="10" ht="15.75" spans="1:9">
      <c r="A10" s="29" t="s">
        <v>23</v>
      </c>
      <c r="B10" s="17">
        <f>'2020废液  '!B224</f>
        <v>18.47</v>
      </c>
      <c r="C10" s="18"/>
      <c r="D10" s="18"/>
      <c r="E10" s="18"/>
      <c r="F10" s="30">
        <f>0</f>
        <v>0</v>
      </c>
      <c r="G10" s="19">
        <f>'2020废液  '!G224</f>
        <v>763.470999999999</v>
      </c>
      <c r="H10" s="18"/>
      <c r="I10" s="22" t="s">
        <v>11</v>
      </c>
    </row>
    <row r="11" ht="15.75" spans="1:9">
      <c r="A11" s="29" t="s">
        <v>24</v>
      </c>
      <c r="B11" s="17">
        <f>'2020废液  '!B256</f>
        <v>16.92</v>
      </c>
      <c r="C11" s="18"/>
      <c r="D11" s="18"/>
      <c r="E11" s="18"/>
      <c r="F11" s="30">
        <v>0</v>
      </c>
      <c r="G11" s="19">
        <f>'2020废液  '!G256</f>
        <v>780.390999999998</v>
      </c>
      <c r="H11" s="18"/>
      <c r="I11" s="22" t="s">
        <v>11</v>
      </c>
    </row>
    <row r="12" ht="15.75" spans="1:9">
      <c r="A12" s="29" t="s">
        <v>25</v>
      </c>
      <c r="B12" s="17">
        <f>'2020废液  '!B288</f>
        <v>17.61</v>
      </c>
      <c r="C12" s="18"/>
      <c r="D12" s="18"/>
      <c r="E12" s="18"/>
      <c r="F12" s="30">
        <v>0</v>
      </c>
      <c r="G12" s="19">
        <f>'2020废液  '!G288</f>
        <v>798.000999999998</v>
      </c>
      <c r="H12" s="18"/>
      <c r="I12" s="22" t="s">
        <v>11</v>
      </c>
    </row>
    <row r="13" ht="15.75" spans="1:9">
      <c r="A13" s="29" t="s">
        <v>26</v>
      </c>
      <c r="B13" s="17">
        <f>'2020废液  '!B320</f>
        <v>15.34</v>
      </c>
      <c r="C13" s="18"/>
      <c r="D13" s="18"/>
      <c r="E13" s="18"/>
      <c r="F13" s="30">
        <v>0</v>
      </c>
      <c r="G13" s="19">
        <f>'2020废液  '!G320</f>
        <v>813.340999999997</v>
      </c>
      <c r="H13" s="18"/>
      <c r="I13" s="22" t="s">
        <v>11</v>
      </c>
    </row>
    <row r="14" ht="15.75" spans="1:9">
      <c r="A14" s="29" t="s">
        <v>27</v>
      </c>
      <c r="B14" s="17">
        <f>'2020废液  '!B352</f>
        <v>17.71</v>
      </c>
      <c r="C14" s="18"/>
      <c r="D14" s="18"/>
      <c r="E14" s="18"/>
      <c r="F14" s="30">
        <v>0</v>
      </c>
      <c r="G14" s="19">
        <f>'2020废液  '!G352</f>
        <v>831.050999999997</v>
      </c>
      <c r="H14" s="18"/>
      <c r="I14" s="22" t="s">
        <v>35</v>
      </c>
    </row>
    <row r="15" ht="15.75" spans="1:9">
      <c r="A15" s="29" t="s">
        <v>28</v>
      </c>
      <c r="B15" s="17">
        <f>'2020废液  '!B384</f>
        <v>129.25</v>
      </c>
      <c r="C15" s="18"/>
      <c r="D15" s="18"/>
      <c r="E15" s="18"/>
      <c r="F15" s="30">
        <v>960</v>
      </c>
      <c r="G15" s="19">
        <v>0.3</v>
      </c>
      <c r="H15" s="22" t="s">
        <v>36</v>
      </c>
      <c r="I15" s="22" t="s">
        <v>35</v>
      </c>
    </row>
    <row r="16" ht="15.75" spans="1:9">
      <c r="A16" s="32" t="s">
        <v>12</v>
      </c>
      <c r="B16" s="17">
        <f>SUM(B4:B15)</f>
        <v>309.271</v>
      </c>
      <c r="C16" s="18"/>
      <c r="D16" s="18"/>
      <c r="E16" s="18"/>
      <c r="F16" s="30">
        <f>SUM(F4:F15)</f>
        <v>960</v>
      </c>
      <c r="G16" s="19">
        <f>G15</f>
        <v>0.3</v>
      </c>
      <c r="H16" s="18"/>
      <c r="I16" s="22"/>
    </row>
    <row r="17" spans="7:7">
      <c r="G17" s="33">
        <v>0.53153</v>
      </c>
    </row>
    <row r="19" spans="2:7">
      <c r="B19" s="3"/>
      <c r="G19" s="3"/>
    </row>
    <row r="20" spans="2:2">
      <c r="B20" s="3"/>
    </row>
    <row r="26" spans="12:12">
      <c r="L26" s="36"/>
    </row>
  </sheetData>
  <mergeCells count="8">
    <mergeCell ref="A1:I1"/>
    <mergeCell ref="D2:F2"/>
    <mergeCell ref="A2:A3"/>
    <mergeCell ref="B2:B3"/>
    <mergeCell ref="C2:C3"/>
    <mergeCell ref="G2:G3"/>
    <mergeCell ref="H2:H3"/>
    <mergeCell ref="I2:I3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3"/>
  <sheetViews>
    <sheetView workbookViewId="0">
      <pane ySplit="3" topLeftCell="A4" activePane="bottomLeft" state="frozen"/>
      <selection/>
      <selection pane="bottomLeft" activeCell="F5" sqref="F5"/>
    </sheetView>
  </sheetViews>
  <sheetFormatPr defaultColWidth="9" defaultRowHeight="13.5"/>
  <cols>
    <col min="1" max="1" width="11.5" style="37" customWidth="1"/>
    <col min="2" max="2" width="12.625" style="38" customWidth="1"/>
    <col min="3" max="5" width="12.625" style="39" customWidth="1"/>
    <col min="6" max="6" width="12.625" style="38" customWidth="1"/>
    <col min="7" max="7" width="24.875" style="39" customWidth="1"/>
    <col min="8" max="8" width="15.375" customWidth="1"/>
    <col min="9" max="12" width="8.875" customWidth="1"/>
  </cols>
  <sheetData>
    <row r="1" ht="20.25" spans="1:8">
      <c r="A1" s="4" t="s">
        <v>0</v>
      </c>
      <c r="B1" s="4"/>
      <c r="C1" s="4"/>
      <c r="D1" s="4"/>
      <c r="E1" s="4"/>
      <c r="F1" s="4"/>
      <c r="G1" s="4"/>
      <c r="H1" s="4"/>
    </row>
    <row r="2" ht="20.25" customHeight="1" spans="1:8">
      <c r="A2" s="40" t="s">
        <v>1</v>
      </c>
      <c r="B2" s="41" t="s">
        <v>2</v>
      </c>
      <c r="C2" s="41" t="s">
        <v>3</v>
      </c>
      <c r="D2" s="41" t="s">
        <v>39</v>
      </c>
      <c r="E2" s="41"/>
      <c r="F2" s="42" t="s">
        <v>5</v>
      </c>
      <c r="G2" s="40" t="s">
        <v>6</v>
      </c>
      <c r="H2" s="41" t="s">
        <v>7</v>
      </c>
    </row>
    <row r="3" ht="24.75" customHeight="1" spans="1:8">
      <c r="A3" s="40"/>
      <c r="B3" s="41"/>
      <c r="C3" s="41"/>
      <c r="D3" s="41" t="s">
        <v>40</v>
      </c>
      <c r="E3" s="41" t="s">
        <v>41</v>
      </c>
      <c r="F3" s="42"/>
      <c r="G3" s="40"/>
      <c r="H3" s="41"/>
    </row>
    <row r="4" ht="16.5" customHeight="1" spans="1:9">
      <c r="A4" s="43">
        <v>44197</v>
      </c>
      <c r="B4" s="73">
        <f>0.26+I4</f>
        <v>0.56</v>
      </c>
      <c r="C4" s="45"/>
      <c r="D4" s="45"/>
      <c r="E4" s="45"/>
      <c r="F4" s="46">
        <f>B4+0</f>
        <v>0.56</v>
      </c>
      <c r="G4" s="45"/>
      <c r="H4" s="28" t="s">
        <v>35</v>
      </c>
      <c r="I4" s="61">
        <v>0.3</v>
      </c>
    </row>
    <row r="5" ht="15.75" spans="1:8">
      <c r="A5" s="43">
        <v>44198</v>
      </c>
      <c r="B5" s="52">
        <v>0.25</v>
      </c>
      <c r="C5" s="47"/>
      <c r="D5" s="47"/>
      <c r="E5" s="47"/>
      <c r="F5" s="48">
        <f t="shared" ref="F5:F34" si="0">B5+F4</f>
        <v>0.81</v>
      </c>
      <c r="G5" s="47"/>
      <c r="H5" s="22" t="s">
        <v>35</v>
      </c>
    </row>
    <row r="6" ht="15.75" spans="1:8">
      <c r="A6" s="43">
        <v>44199</v>
      </c>
      <c r="B6" s="52">
        <v>0.26</v>
      </c>
      <c r="C6" s="47"/>
      <c r="D6" s="47"/>
      <c r="E6" s="47"/>
      <c r="F6" s="48">
        <f t="shared" si="0"/>
        <v>1.07</v>
      </c>
      <c r="G6" s="47"/>
      <c r="H6" s="22" t="s">
        <v>35</v>
      </c>
    </row>
    <row r="7" ht="15.75" spans="1:8">
      <c r="A7" s="43">
        <v>44200</v>
      </c>
      <c r="B7" s="52">
        <v>0.3</v>
      </c>
      <c r="C7" s="47"/>
      <c r="D7" s="47"/>
      <c r="E7" s="47"/>
      <c r="F7" s="48">
        <f t="shared" si="0"/>
        <v>1.37</v>
      </c>
      <c r="G7" s="47"/>
      <c r="H7" s="22" t="s">
        <v>35</v>
      </c>
    </row>
    <row r="8" ht="15.75" spans="1:8">
      <c r="A8" s="43">
        <v>44201</v>
      </c>
      <c r="B8" s="52">
        <v>0.28</v>
      </c>
      <c r="C8" s="47"/>
      <c r="D8" s="47"/>
      <c r="E8" s="47"/>
      <c r="F8" s="48">
        <f t="shared" si="0"/>
        <v>1.65</v>
      </c>
      <c r="G8" s="47"/>
      <c r="H8" s="22" t="s">
        <v>35</v>
      </c>
    </row>
    <row r="9" ht="15.75" spans="1:8">
      <c r="A9" s="43">
        <v>44202</v>
      </c>
      <c r="B9" s="52">
        <v>0.27</v>
      </c>
      <c r="C9" s="47"/>
      <c r="D9" s="47"/>
      <c r="E9" s="47"/>
      <c r="F9" s="48">
        <f t="shared" si="0"/>
        <v>1.92</v>
      </c>
      <c r="G9" s="47"/>
      <c r="H9" s="22" t="s">
        <v>35</v>
      </c>
    </row>
    <row r="10" ht="15.75" spans="1:8">
      <c r="A10" s="43">
        <v>44203</v>
      </c>
      <c r="B10" s="52">
        <v>1.53</v>
      </c>
      <c r="C10" s="47"/>
      <c r="D10" s="47"/>
      <c r="E10" s="47"/>
      <c r="F10" s="48">
        <f t="shared" si="0"/>
        <v>3.45</v>
      </c>
      <c r="G10" s="47"/>
      <c r="H10" s="22" t="s">
        <v>35</v>
      </c>
    </row>
    <row r="11" ht="15.75" spans="1:8">
      <c r="A11" s="43">
        <v>44204</v>
      </c>
      <c r="B11" s="52">
        <v>0.27</v>
      </c>
      <c r="C11" s="47"/>
      <c r="D11" s="47"/>
      <c r="E11" s="47"/>
      <c r="F11" s="48">
        <f t="shared" si="0"/>
        <v>3.72</v>
      </c>
      <c r="G11" s="47"/>
      <c r="H11" s="22" t="s">
        <v>35</v>
      </c>
    </row>
    <row r="12" ht="15.75" spans="1:8">
      <c r="A12" s="43">
        <v>44205</v>
      </c>
      <c r="B12" s="52">
        <v>0.28</v>
      </c>
      <c r="C12" s="47"/>
      <c r="D12" s="47"/>
      <c r="E12" s="47"/>
      <c r="F12" s="48">
        <f t="shared" si="0"/>
        <v>4</v>
      </c>
      <c r="G12" s="47"/>
      <c r="H12" s="22" t="s">
        <v>35</v>
      </c>
    </row>
    <row r="13" ht="15.75" spans="1:8">
      <c r="A13" s="43">
        <v>44206</v>
      </c>
      <c r="B13" s="52">
        <v>0.3</v>
      </c>
      <c r="C13" s="47"/>
      <c r="D13" s="47"/>
      <c r="E13" s="47"/>
      <c r="F13" s="48">
        <f t="shared" si="0"/>
        <v>4.3</v>
      </c>
      <c r="G13" s="47"/>
      <c r="H13" s="22" t="s">
        <v>35</v>
      </c>
    </row>
    <row r="14" ht="15.75" spans="1:8">
      <c r="A14" s="43">
        <v>44207</v>
      </c>
      <c r="B14" s="52">
        <v>0.32</v>
      </c>
      <c r="C14" s="47"/>
      <c r="D14" s="47"/>
      <c r="E14" s="47"/>
      <c r="F14" s="48">
        <f t="shared" si="0"/>
        <v>4.62</v>
      </c>
      <c r="G14" s="47"/>
      <c r="H14" s="22" t="s">
        <v>35</v>
      </c>
    </row>
    <row r="15" ht="15.75" spans="1:8">
      <c r="A15" s="43">
        <v>44208</v>
      </c>
      <c r="B15" s="74">
        <f>0.29+1.32</f>
        <v>1.61</v>
      </c>
      <c r="C15" s="47"/>
      <c r="D15" s="47"/>
      <c r="E15" s="47"/>
      <c r="F15" s="48">
        <f t="shared" si="0"/>
        <v>6.23</v>
      </c>
      <c r="G15" s="47"/>
      <c r="H15" s="22" t="s">
        <v>35</v>
      </c>
    </row>
    <row r="16" ht="15.75" spans="1:8">
      <c r="A16" s="43">
        <v>44209</v>
      </c>
      <c r="B16" s="52">
        <v>0.28</v>
      </c>
      <c r="C16" s="47"/>
      <c r="D16" s="47"/>
      <c r="E16" s="47"/>
      <c r="F16" s="48">
        <f t="shared" si="0"/>
        <v>6.51</v>
      </c>
      <c r="G16" s="47"/>
      <c r="H16" s="22" t="s">
        <v>35</v>
      </c>
    </row>
    <row r="17" ht="15.75" spans="1:8">
      <c r="A17" s="43">
        <v>44210</v>
      </c>
      <c r="B17" s="52">
        <v>0.27</v>
      </c>
      <c r="C17" s="47"/>
      <c r="D17" s="47"/>
      <c r="E17" s="47"/>
      <c r="F17" s="48">
        <f t="shared" si="0"/>
        <v>6.78</v>
      </c>
      <c r="G17" s="47"/>
      <c r="H17" s="22" t="s">
        <v>35</v>
      </c>
    </row>
    <row r="18" ht="15.75" spans="1:8">
      <c r="A18" s="43">
        <v>44211</v>
      </c>
      <c r="B18" s="52">
        <v>0.28</v>
      </c>
      <c r="C18" s="47"/>
      <c r="D18" s="47"/>
      <c r="E18" s="47"/>
      <c r="F18" s="48">
        <f t="shared" si="0"/>
        <v>7.06</v>
      </c>
      <c r="G18" s="47"/>
      <c r="H18" s="22" t="s">
        <v>35</v>
      </c>
    </row>
    <row r="19" ht="15.75" spans="1:8">
      <c r="A19" s="43">
        <v>44212</v>
      </c>
      <c r="B19" s="52">
        <f>0.27+1.38</f>
        <v>1.65</v>
      </c>
      <c r="C19" s="47"/>
      <c r="D19" s="47"/>
      <c r="E19" s="47"/>
      <c r="F19" s="48">
        <f t="shared" si="0"/>
        <v>8.71</v>
      </c>
      <c r="G19" s="47"/>
      <c r="H19" s="22" t="s">
        <v>35</v>
      </c>
    </row>
    <row r="20" ht="15.75" spans="1:8">
      <c r="A20" s="43">
        <v>44213</v>
      </c>
      <c r="B20" s="52">
        <v>0.27</v>
      </c>
      <c r="C20" s="47"/>
      <c r="D20" s="47"/>
      <c r="E20" s="47"/>
      <c r="F20" s="48">
        <f t="shared" si="0"/>
        <v>8.98</v>
      </c>
      <c r="G20" s="47"/>
      <c r="H20" s="22" t="s">
        <v>35</v>
      </c>
    </row>
    <row r="21" ht="15.75" spans="1:8">
      <c r="A21" s="43">
        <v>44214</v>
      </c>
      <c r="B21" s="52">
        <v>0.31</v>
      </c>
      <c r="C21" s="47"/>
      <c r="D21" s="47"/>
      <c r="E21" s="47"/>
      <c r="F21" s="48">
        <f t="shared" si="0"/>
        <v>9.29</v>
      </c>
      <c r="G21" s="47"/>
      <c r="H21" s="22" t="s">
        <v>35</v>
      </c>
    </row>
    <row r="22" ht="14.25" spans="1:9">
      <c r="A22" s="43">
        <v>44215</v>
      </c>
      <c r="B22" s="52">
        <f>0.28+1.38</f>
        <v>1.66</v>
      </c>
      <c r="C22" s="51"/>
      <c r="D22" s="51"/>
      <c r="E22" s="51"/>
      <c r="F22" s="48">
        <f t="shared" si="0"/>
        <v>10.95</v>
      </c>
      <c r="G22" s="51"/>
      <c r="H22" s="22" t="s">
        <v>35</v>
      </c>
      <c r="I22" s="62"/>
    </row>
    <row r="23" ht="14.25" spans="1:8">
      <c r="A23" s="43">
        <v>44216</v>
      </c>
      <c r="B23" s="52">
        <v>0.27</v>
      </c>
      <c r="C23" s="51"/>
      <c r="D23" s="51"/>
      <c r="E23" s="51"/>
      <c r="F23" s="48">
        <f t="shared" si="0"/>
        <v>11.22</v>
      </c>
      <c r="G23" s="51"/>
      <c r="H23" s="22" t="s">
        <v>35</v>
      </c>
    </row>
    <row r="24" ht="14.25" spans="1:8">
      <c r="A24" s="43">
        <v>44217</v>
      </c>
      <c r="B24" s="52">
        <v>1.54</v>
      </c>
      <c r="C24" s="51"/>
      <c r="D24" s="51"/>
      <c r="E24" s="51"/>
      <c r="F24" s="48">
        <f t="shared" si="0"/>
        <v>12.76</v>
      </c>
      <c r="G24" s="51"/>
      <c r="H24" s="22" t="s">
        <v>35</v>
      </c>
    </row>
    <row r="25" ht="14.25" spans="1:8">
      <c r="A25" s="43">
        <v>44218</v>
      </c>
      <c r="B25" s="52">
        <f>0.27+1.39</f>
        <v>1.66</v>
      </c>
      <c r="C25" s="51"/>
      <c r="D25" s="51"/>
      <c r="E25" s="51"/>
      <c r="F25" s="48">
        <f t="shared" si="0"/>
        <v>14.42</v>
      </c>
      <c r="G25" s="51"/>
      <c r="H25" s="22" t="s">
        <v>35</v>
      </c>
    </row>
    <row r="26" ht="14.25" spans="1:8">
      <c r="A26" s="43">
        <v>44219</v>
      </c>
      <c r="B26" s="52">
        <v>0.28</v>
      </c>
      <c r="C26" s="51"/>
      <c r="D26" s="51"/>
      <c r="E26" s="51"/>
      <c r="F26" s="48">
        <f t="shared" si="0"/>
        <v>14.7</v>
      </c>
      <c r="G26" s="51"/>
      <c r="H26" s="22" t="s">
        <v>35</v>
      </c>
    </row>
    <row r="27" ht="14.25" spans="1:8">
      <c r="A27" s="43">
        <v>44220</v>
      </c>
      <c r="B27" s="52">
        <v>0.25</v>
      </c>
      <c r="C27" s="51"/>
      <c r="D27" s="51"/>
      <c r="E27" s="51"/>
      <c r="F27" s="48">
        <f t="shared" si="0"/>
        <v>14.95</v>
      </c>
      <c r="G27" s="51"/>
      <c r="H27" s="22" t="s">
        <v>35</v>
      </c>
    </row>
    <row r="28" ht="14.25" spans="1:8">
      <c r="A28" s="43">
        <v>44221</v>
      </c>
      <c r="B28" s="52">
        <v>0.3</v>
      </c>
      <c r="C28" s="51"/>
      <c r="D28" s="51"/>
      <c r="E28" s="51"/>
      <c r="F28" s="48">
        <f t="shared" si="0"/>
        <v>15.25</v>
      </c>
      <c r="G28" s="51"/>
      <c r="H28" s="22" t="s">
        <v>35</v>
      </c>
    </row>
    <row r="29" ht="14.25" spans="1:8">
      <c r="A29" s="43">
        <v>44222</v>
      </c>
      <c r="B29" s="52">
        <v>0.29</v>
      </c>
      <c r="C29" s="51"/>
      <c r="D29" s="51"/>
      <c r="E29" s="51"/>
      <c r="F29" s="48">
        <f t="shared" si="0"/>
        <v>15.54</v>
      </c>
      <c r="G29" s="51"/>
      <c r="H29" s="22" t="s">
        <v>35</v>
      </c>
    </row>
    <row r="30" ht="14.25" spans="1:8">
      <c r="A30" s="43">
        <v>44223</v>
      </c>
      <c r="B30" s="71">
        <v>0.31</v>
      </c>
      <c r="C30" s="51"/>
      <c r="D30" s="51"/>
      <c r="E30" s="51"/>
      <c r="F30" s="48">
        <f t="shared" si="0"/>
        <v>15.85</v>
      </c>
      <c r="G30" s="51"/>
      <c r="H30" s="22" t="s">
        <v>35</v>
      </c>
    </row>
    <row r="31" ht="14.25" spans="1:8">
      <c r="A31" s="43">
        <v>44224</v>
      </c>
      <c r="B31" s="52">
        <v>0.28</v>
      </c>
      <c r="C31" s="51"/>
      <c r="D31" s="51"/>
      <c r="E31" s="51"/>
      <c r="F31" s="48">
        <f t="shared" si="0"/>
        <v>16.13</v>
      </c>
      <c r="G31" s="51"/>
      <c r="H31" s="22" t="s">
        <v>35</v>
      </c>
    </row>
    <row r="32" ht="14.25" spans="1:8">
      <c r="A32" s="43">
        <v>44225</v>
      </c>
      <c r="B32" s="73">
        <v>0.29</v>
      </c>
      <c r="C32" s="51"/>
      <c r="D32" s="51"/>
      <c r="E32" s="51"/>
      <c r="F32" s="48">
        <f t="shared" si="0"/>
        <v>16.42</v>
      </c>
      <c r="G32" s="51"/>
      <c r="H32" s="22" t="s">
        <v>35</v>
      </c>
    </row>
    <row r="33" ht="14.25" spans="1:8">
      <c r="A33" s="43">
        <v>44226</v>
      </c>
      <c r="B33" s="69">
        <v>0.27</v>
      </c>
      <c r="C33" s="51"/>
      <c r="D33" s="51"/>
      <c r="E33" s="51"/>
      <c r="F33" s="48">
        <f t="shared" si="0"/>
        <v>16.69</v>
      </c>
      <c r="G33" s="51"/>
      <c r="H33" s="22" t="s">
        <v>35</v>
      </c>
    </row>
    <row r="34" ht="14.25" spans="1:8">
      <c r="A34" s="43">
        <v>44227</v>
      </c>
      <c r="B34" s="44">
        <v>0.28</v>
      </c>
      <c r="C34" s="51"/>
      <c r="D34" s="51"/>
      <c r="E34" s="51"/>
      <c r="F34" s="48">
        <f t="shared" si="0"/>
        <v>16.97</v>
      </c>
      <c r="G34" s="51"/>
      <c r="H34" s="22" t="s">
        <v>35</v>
      </c>
    </row>
    <row r="35" ht="15.75" spans="1:9">
      <c r="A35" s="55" t="s">
        <v>12</v>
      </c>
      <c r="B35" s="56">
        <f>SUM(B4:B34)</f>
        <v>16.97</v>
      </c>
      <c r="C35" s="51"/>
      <c r="D35" s="51"/>
      <c r="E35" s="57">
        <v>0</v>
      </c>
      <c r="F35" s="48">
        <f>F34</f>
        <v>16.97</v>
      </c>
      <c r="G35" s="47"/>
      <c r="H35" s="22"/>
      <c r="I35" s="3"/>
    </row>
    <row r="36" ht="15.75" spans="1:8">
      <c r="A36" s="58">
        <v>44228</v>
      </c>
      <c r="B36" s="75">
        <v>1.5</v>
      </c>
      <c r="C36" s="47"/>
      <c r="D36" s="47"/>
      <c r="E36" s="47"/>
      <c r="F36" s="48">
        <f>F35+B36</f>
        <v>18.47</v>
      </c>
      <c r="G36" s="47"/>
      <c r="H36" s="22" t="s">
        <v>35</v>
      </c>
    </row>
    <row r="37" ht="15.75" spans="1:8">
      <c r="A37" s="58">
        <v>44229</v>
      </c>
      <c r="B37" s="75">
        <v>0.28</v>
      </c>
      <c r="C37" s="47"/>
      <c r="D37" s="47"/>
      <c r="E37" s="47"/>
      <c r="F37" s="48">
        <f t="shared" ref="F37:F63" si="1">B37+F36</f>
        <v>18.75</v>
      </c>
      <c r="G37" s="47"/>
      <c r="H37" s="22" t="s">
        <v>35</v>
      </c>
    </row>
    <row r="38" ht="15.75" spans="1:8">
      <c r="A38" s="58">
        <v>44230</v>
      </c>
      <c r="B38" s="44">
        <v>0.27</v>
      </c>
      <c r="C38" s="47"/>
      <c r="D38" s="47"/>
      <c r="E38" s="47"/>
      <c r="F38" s="48">
        <f t="shared" si="1"/>
        <v>19.02</v>
      </c>
      <c r="G38" s="47"/>
      <c r="H38" s="22" t="s">
        <v>35</v>
      </c>
    </row>
    <row r="39" ht="15.75" spans="1:8">
      <c r="A39" s="58">
        <v>44231</v>
      </c>
      <c r="B39" s="44">
        <v>1.52</v>
      </c>
      <c r="C39" s="47"/>
      <c r="D39" s="47"/>
      <c r="E39" s="47"/>
      <c r="F39" s="48">
        <f t="shared" si="1"/>
        <v>20.54</v>
      </c>
      <c r="G39" s="47"/>
      <c r="H39" s="22" t="s">
        <v>35</v>
      </c>
    </row>
    <row r="40" ht="15.75" spans="1:8">
      <c r="A40" s="58">
        <v>44232</v>
      </c>
      <c r="B40" s="44">
        <v>0.27</v>
      </c>
      <c r="C40" s="47"/>
      <c r="D40" s="47"/>
      <c r="E40" s="47"/>
      <c r="F40" s="48">
        <f t="shared" si="1"/>
        <v>20.81</v>
      </c>
      <c r="G40" s="47"/>
      <c r="H40" s="22" t="s">
        <v>35</v>
      </c>
    </row>
    <row r="41" ht="15.75" spans="1:8">
      <c r="A41" s="58">
        <v>44233</v>
      </c>
      <c r="B41" s="44">
        <f>0.26+1.38</f>
        <v>1.64</v>
      </c>
      <c r="C41" s="47"/>
      <c r="D41" s="47"/>
      <c r="E41" s="47"/>
      <c r="F41" s="48">
        <f t="shared" si="1"/>
        <v>22.45</v>
      </c>
      <c r="G41" s="47"/>
      <c r="H41" s="22" t="s">
        <v>35</v>
      </c>
    </row>
    <row r="42" ht="15.75" spans="1:8">
      <c r="A42" s="58">
        <v>44234</v>
      </c>
      <c r="B42" s="44">
        <v>0.31</v>
      </c>
      <c r="C42" s="47"/>
      <c r="D42" s="47"/>
      <c r="E42" s="47"/>
      <c r="F42" s="48">
        <f t="shared" si="1"/>
        <v>22.76</v>
      </c>
      <c r="G42" s="47"/>
      <c r="H42" s="22" t="s">
        <v>35</v>
      </c>
    </row>
    <row r="43" ht="15.75" spans="1:8">
      <c r="A43" s="58">
        <v>44235</v>
      </c>
      <c r="B43" s="44">
        <v>0.3</v>
      </c>
      <c r="C43" s="47"/>
      <c r="D43" s="47"/>
      <c r="E43" s="47"/>
      <c r="F43" s="48">
        <f t="shared" si="1"/>
        <v>23.06</v>
      </c>
      <c r="G43" s="47"/>
      <c r="H43" s="22" t="s">
        <v>35</v>
      </c>
    </row>
    <row r="44" ht="15.75" spans="1:8">
      <c r="A44" s="58">
        <v>44236</v>
      </c>
      <c r="B44" s="44">
        <v>0.32</v>
      </c>
      <c r="C44" s="47"/>
      <c r="D44" s="47"/>
      <c r="E44" s="47"/>
      <c r="F44" s="48">
        <f t="shared" si="1"/>
        <v>23.38</v>
      </c>
      <c r="G44" s="47"/>
      <c r="H44" s="22" t="s">
        <v>35</v>
      </c>
    </row>
    <row r="45" ht="15.75" spans="1:8">
      <c r="A45" s="58">
        <v>44237</v>
      </c>
      <c r="B45" s="44">
        <v>0.3</v>
      </c>
      <c r="C45" s="47"/>
      <c r="D45" s="47"/>
      <c r="E45" s="47"/>
      <c r="F45" s="48">
        <f t="shared" si="1"/>
        <v>23.68</v>
      </c>
      <c r="G45" s="47"/>
      <c r="H45" s="22" t="s">
        <v>35</v>
      </c>
    </row>
    <row r="46" ht="15.75" spans="1:8">
      <c r="A46" s="58">
        <v>44238</v>
      </c>
      <c r="B46" s="44">
        <v>0.29</v>
      </c>
      <c r="C46" s="47"/>
      <c r="D46" s="47"/>
      <c r="E46" s="47"/>
      <c r="F46" s="48">
        <f t="shared" si="1"/>
        <v>23.97</v>
      </c>
      <c r="G46" s="47"/>
      <c r="H46" s="22" t="s">
        <v>35</v>
      </c>
    </row>
    <row r="47" ht="15.75" spans="1:8">
      <c r="A47" s="58">
        <v>44239</v>
      </c>
      <c r="B47" s="70">
        <v>0.28</v>
      </c>
      <c r="C47" s="47"/>
      <c r="D47" s="47"/>
      <c r="E47" s="47"/>
      <c r="F47" s="48">
        <f t="shared" si="1"/>
        <v>24.25</v>
      </c>
      <c r="G47" s="47"/>
      <c r="H47" s="22" t="s">
        <v>35</v>
      </c>
    </row>
    <row r="48" ht="15.75" spans="1:8">
      <c r="A48" s="58">
        <v>44240</v>
      </c>
      <c r="B48" s="44">
        <v>0.27</v>
      </c>
      <c r="C48" s="47"/>
      <c r="D48" s="47"/>
      <c r="E48" s="47"/>
      <c r="F48" s="48">
        <f t="shared" si="1"/>
        <v>24.52</v>
      </c>
      <c r="G48" s="47"/>
      <c r="H48" s="22" t="s">
        <v>35</v>
      </c>
    </row>
    <row r="49" ht="15.75" spans="1:8">
      <c r="A49" s="58">
        <v>44241</v>
      </c>
      <c r="B49" s="44">
        <v>0.27</v>
      </c>
      <c r="C49" s="47"/>
      <c r="D49" s="47"/>
      <c r="E49" s="47"/>
      <c r="F49" s="48">
        <f t="shared" si="1"/>
        <v>24.79</v>
      </c>
      <c r="G49" s="47"/>
      <c r="H49" s="22" t="s">
        <v>35</v>
      </c>
    </row>
    <row r="50" ht="15.75" spans="1:8">
      <c r="A50" s="58">
        <v>44242</v>
      </c>
      <c r="B50" s="44">
        <v>0.3</v>
      </c>
      <c r="C50" s="47"/>
      <c r="D50" s="47"/>
      <c r="E50" s="47"/>
      <c r="F50" s="48">
        <f t="shared" si="1"/>
        <v>25.09</v>
      </c>
      <c r="G50" s="47"/>
      <c r="H50" s="22" t="s">
        <v>35</v>
      </c>
    </row>
    <row r="51" ht="15.75" spans="1:8">
      <c r="A51" s="58">
        <v>44243</v>
      </c>
      <c r="B51" s="44">
        <v>0.28</v>
      </c>
      <c r="C51" s="47"/>
      <c r="D51" s="47"/>
      <c r="E51" s="47"/>
      <c r="F51" s="48">
        <f t="shared" si="1"/>
        <v>25.37</v>
      </c>
      <c r="G51" s="47"/>
      <c r="H51" s="22" t="s">
        <v>35</v>
      </c>
    </row>
    <row r="52" ht="15.75" spans="1:8">
      <c r="A52" s="58">
        <v>44244</v>
      </c>
      <c r="B52" s="44">
        <v>0.27</v>
      </c>
      <c r="C52" s="47"/>
      <c r="D52" s="47"/>
      <c r="E52" s="47"/>
      <c r="F52" s="48">
        <f t="shared" si="1"/>
        <v>25.64</v>
      </c>
      <c r="G52" s="47"/>
      <c r="H52" s="22" t="s">
        <v>35</v>
      </c>
    </row>
    <row r="53" ht="15.75" spans="1:8">
      <c r="A53" s="58">
        <v>44245</v>
      </c>
      <c r="B53" s="44">
        <v>1.52</v>
      </c>
      <c r="C53" s="47"/>
      <c r="D53" s="47"/>
      <c r="E53" s="47"/>
      <c r="F53" s="48">
        <f t="shared" si="1"/>
        <v>27.16</v>
      </c>
      <c r="G53" s="47"/>
      <c r="H53" s="22" t="s">
        <v>35</v>
      </c>
    </row>
    <row r="54" ht="14.25" spans="1:8">
      <c r="A54" s="58">
        <v>44246</v>
      </c>
      <c r="B54" s="52">
        <v>0.27</v>
      </c>
      <c r="C54" s="51"/>
      <c r="D54" s="51"/>
      <c r="E54" s="51"/>
      <c r="F54" s="48">
        <f t="shared" si="1"/>
        <v>27.43</v>
      </c>
      <c r="G54" s="51"/>
      <c r="H54" s="22" t="s">
        <v>35</v>
      </c>
    </row>
    <row r="55" ht="14.25" spans="1:8">
      <c r="A55" s="58">
        <v>44247</v>
      </c>
      <c r="B55" s="44">
        <v>0.27</v>
      </c>
      <c r="C55" s="51"/>
      <c r="D55" s="51"/>
      <c r="E55" s="51"/>
      <c r="F55" s="48">
        <f t="shared" si="1"/>
        <v>27.7</v>
      </c>
      <c r="G55" s="51"/>
      <c r="H55" s="22" t="s">
        <v>35</v>
      </c>
    </row>
    <row r="56" ht="14.25" spans="1:8">
      <c r="A56" s="58">
        <v>44248</v>
      </c>
      <c r="B56" s="44">
        <v>0.26</v>
      </c>
      <c r="C56" s="51"/>
      <c r="D56" s="51"/>
      <c r="E56" s="51"/>
      <c r="F56" s="48">
        <f t="shared" si="1"/>
        <v>27.96</v>
      </c>
      <c r="G56" s="51"/>
      <c r="H56" s="22" t="s">
        <v>35</v>
      </c>
    </row>
    <row r="57" ht="14.25" spans="1:8">
      <c r="A57" s="58">
        <v>44249</v>
      </c>
      <c r="B57" s="44">
        <v>1.3</v>
      </c>
      <c r="C57" s="51"/>
      <c r="D57" s="51"/>
      <c r="E57" s="51"/>
      <c r="F57" s="48">
        <f t="shared" si="1"/>
        <v>29.26</v>
      </c>
      <c r="G57" s="51"/>
      <c r="H57" s="22" t="s">
        <v>35</v>
      </c>
    </row>
    <row r="58" ht="14.25" spans="1:8">
      <c r="A58" s="58">
        <v>44250</v>
      </c>
      <c r="B58" s="44">
        <v>0.27</v>
      </c>
      <c r="C58" s="51"/>
      <c r="D58" s="51"/>
      <c r="E58" s="51"/>
      <c r="F58" s="48">
        <f t="shared" si="1"/>
        <v>29.53</v>
      </c>
      <c r="G58" s="51"/>
      <c r="H58" s="22" t="s">
        <v>35</v>
      </c>
    </row>
    <row r="59" ht="14.25" spans="1:8">
      <c r="A59" s="58">
        <v>44251</v>
      </c>
      <c r="B59" s="52">
        <v>0.28</v>
      </c>
      <c r="C59" s="51"/>
      <c r="D59" s="51"/>
      <c r="E59" s="51"/>
      <c r="F59" s="48">
        <f t="shared" si="1"/>
        <v>29.81</v>
      </c>
      <c r="G59" s="51"/>
      <c r="H59" s="22" t="s">
        <v>35</v>
      </c>
    </row>
    <row r="60" ht="14.25" spans="1:8">
      <c r="A60" s="58">
        <v>44252</v>
      </c>
      <c r="B60" s="52">
        <v>0.28</v>
      </c>
      <c r="C60" s="51"/>
      <c r="D60" s="51"/>
      <c r="E60" s="51"/>
      <c r="F60" s="48">
        <f t="shared" si="1"/>
        <v>30.09</v>
      </c>
      <c r="G60" s="51"/>
      <c r="H60" s="22" t="s">
        <v>35</v>
      </c>
    </row>
    <row r="61" ht="14.25" spans="1:8">
      <c r="A61" s="58">
        <v>44253</v>
      </c>
      <c r="B61" s="52">
        <v>0.28</v>
      </c>
      <c r="C61" s="51"/>
      <c r="D61" s="51"/>
      <c r="E61" s="51"/>
      <c r="F61" s="48">
        <f t="shared" si="1"/>
        <v>30.37</v>
      </c>
      <c r="G61" s="51"/>
      <c r="H61" s="22" t="s">
        <v>35</v>
      </c>
    </row>
    <row r="62" ht="14.25" spans="1:8">
      <c r="A62" s="58">
        <v>44254</v>
      </c>
      <c r="B62" s="71">
        <v>0.28</v>
      </c>
      <c r="C62" s="51"/>
      <c r="D62" s="51"/>
      <c r="E62" s="51"/>
      <c r="F62" s="48">
        <f t="shared" si="1"/>
        <v>30.65</v>
      </c>
      <c r="G62" s="51"/>
      <c r="H62" s="22" t="s">
        <v>35</v>
      </c>
    </row>
    <row r="63" ht="14.25" spans="1:8">
      <c r="A63" s="58">
        <v>44255</v>
      </c>
      <c r="B63" s="71">
        <v>0.28</v>
      </c>
      <c r="C63" s="51"/>
      <c r="D63" s="51"/>
      <c r="E63" s="51"/>
      <c r="F63" s="48">
        <f t="shared" si="1"/>
        <v>30.93</v>
      </c>
      <c r="G63" s="51"/>
      <c r="H63" s="22" t="s">
        <v>35</v>
      </c>
    </row>
    <row r="64" ht="15.75" spans="1:8">
      <c r="A64" s="55" t="s">
        <v>12</v>
      </c>
      <c r="B64" s="56">
        <f>SUM(B36:B63)</f>
        <v>13.96</v>
      </c>
      <c r="C64" s="51"/>
      <c r="D64" s="51"/>
      <c r="E64" s="57">
        <v>0</v>
      </c>
      <c r="F64" s="60">
        <f>F63</f>
        <v>30.93</v>
      </c>
      <c r="G64" s="47"/>
      <c r="H64" s="63"/>
    </row>
    <row r="65" ht="15.75" spans="1:8">
      <c r="A65" s="58">
        <v>44256</v>
      </c>
      <c r="B65" s="44">
        <v>0.3</v>
      </c>
      <c r="C65" s="47"/>
      <c r="D65" s="47"/>
      <c r="E65" s="47"/>
      <c r="F65" s="48">
        <f t="shared" ref="F65:F95" si="2">B65+F64</f>
        <v>31.23</v>
      </c>
      <c r="G65" s="47"/>
      <c r="H65" s="22" t="s">
        <v>35</v>
      </c>
    </row>
    <row r="66" ht="15.75" spans="1:8">
      <c r="A66" s="58">
        <v>44257</v>
      </c>
      <c r="B66" s="44">
        <v>0.28</v>
      </c>
      <c r="C66" s="47"/>
      <c r="D66" s="47"/>
      <c r="E66" s="47"/>
      <c r="F66" s="48">
        <f t="shared" si="2"/>
        <v>31.51</v>
      </c>
      <c r="G66" s="47"/>
      <c r="H66" s="22" t="s">
        <v>35</v>
      </c>
    </row>
    <row r="67" ht="15.75" spans="1:8">
      <c r="A67" s="58">
        <v>44258</v>
      </c>
      <c r="B67" s="44">
        <v>0.27</v>
      </c>
      <c r="C67" s="47"/>
      <c r="D67" s="47"/>
      <c r="E67" s="47"/>
      <c r="F67" s="48">
        <f t="shared" si="2"/>
        <v>31.78</v>
      </c>
      <c r="G67" s="47"/>
      <c r="H67" s="22" t="s">
        <v>35</v>
      </c>
    </row>
    <row r="68" ht="15.75" spans="1:8">
      <c r="A68" s="58">
        <v>44259</v>
      </c>
      <c r="B68" s="52">
        <v>0.28</v>
      </c>
      <c r="C68" s="47"/>
      <c r="D68" s="47"/>
      <c r="E68" s="47"/>
      <c r="F68" s="48">
        <f t="shared" si="2"/>
        <v>32.06</v>
      </c>
      <c r="G68" s="47"/>
      <c r="H68" s="22" t="s">
        <v>35</v>
      </c>
    </row>
    <row r="69" ht="15.75" spans="1:8">
      <c r="A69" s="58">
        <v>44260</v>
      </c>
      <c r="B69" s="52">
        <v>1.52</v>
      </c>
      <c r="C69" s="47"/>
      <c r="D69" s="47"/>
      <c r="E69" s="47"/>
      <c r="F69" s="48">
        <f t="shared" si="2"/>
        <v>33.58</v>
      </c>
      <c r="G69" s="47"/>
      <c r="H69" s="22" t="s">
        <v>35</v>
      </c>
    </row>
    <row r="70" ht="15.75" spans="1:8">
      <c r="A70" s="58">
        <v>44261</v>
      </c>
      <c r="B70" s="52">
        <v>0.27</v>
      </c>
      <c r="C70" s="47"/>
      <c r="D70" s="47"/>
      <c r="E70" s="47"/>
      <c r="F70" s="48">
        <f t="shared" si="2"/>
        <v>33.85</v>
      </c>
      <c r="G70" s="47"/>
      <c r="H70" s="22" t="s">
        <v>35</v>
      </c>
    </row>
    <row r="71" ht="15.75" spans="1:8">
      <c r="A71" s="58">
        <v>44262</v>
      </c>
      <c r="B71" s="52">
        <v>0.29</v>
      </c>
      <c r="C71" s="47"/>
      <c r="D71" s="47"/>
      <c r="E71" s="47"/>
      <c r="F71" s="48">
        <f t="shared" si="2"/>
        <v>34.14</v>
      </c>
      <c r="G71" s="47"/>
      <c r="H71" s="22" t="s">
        <v>35</v>
      </c>
    </row>
    <row r="72" ht="15.75" spans="1:8">
      <c r="A72" s="58">
        <v>44263</v>
      </c>
      <c r="B72" s="44">
        <v>0.29</v>
      </c>
      <c r="C72" s="47"/>
      <c r="D72" s="47"/>
      <c r="E72" s="47"/>
      <c r="F72" s="48">
        <f t="shared" si="2"/>
        <v>34.43</v>
      </c>
      <c r="G72" s="47"/>
      <c r="H72" s="22" t="s">
        <v>35</v>
      </c>
    </row>
    <row r="73" ht="15.75" spans="1:8">
      <c r="A73" s="58">
        <v>44264</v>
      </c>
      <c r="B73" s="44">
        <v>0.28</v>
      </c>
      <c r="C73" s="47"/>
      <c r="D73" s="47"/>
      <c r="E73" s="47"/>
      <c r="F73" s="48">
        <f t="shared" si="2"/>
        <v>34.71</v>
      </c>
      <c r="G73" s="47"/>
      <c r="H73" s="22" t="s">
        <v>35</v>
      </c>
    </row>
    <row r="74" ht="15.75" spans="1:8">
      <c r="A74" s="58">
        <v>44265</v>
      </c>
      <c r="B74" s="44">
        <v>0.28</v>
      </c>
      <c r="C74" s="47"/>
      <c r="D74" s="47"/>
      <c r="E74" s="47"/>
      <c r="F74" s="48">
        <f t="shared" si="2"/>
        <v>34.99</v>
      </c>
      <c r="G74" s="47"/>
      <c r="H74" s="22" t="s">
        <v>35</v>
      </c>
    </row>
    <row r="75" ht="15.75" spans="1:8">
      <c r="A75" s="58">
        <v>44266</v>
      </c>
      <c r="B75" s="44">
        <v>0.27</v>
      </c>
      <c r="C75" s="47"/>
      <c r="D75" s="47"/>
      <c r="E75" s="47"/>
      <c r="F75" s="48">
        <f t="shared" si="2"/>
        <v>35.26</v>
      </c>
      <c r="G75" s="47"/>
      <c r="H75" s="22" t="s">
        <v>35</v>
      </c>
    </row>
    <row r="76" ht="15.75" spans="1:8">
      <c r="A76" s="58">
        <v>44267</v>
      </c>
      <c r="B76" s="70">
        <v>0.27</v>
      </c>
      <c r="C76" s="47"/>
      <c r="D76" s="47"/>
      <c r="E76" s="47"/>
      <c r="F76" s="48">
        <f t="shared" si="2"/>
        <v>35.53</v>
      </c>
      <c r="G76" s="47"/>
      <c r="H76" s="22" t="s">
        <v>35</v>
      </c>
    </row>
    <row r="77" ht="15.75" spans="1:8">
      <c r="A77" s="58">
        <v>44268</v>
      </c>
      <c r="B77" s="44">
        <v>0.29</v>
      </c>
      <c r="C77" s="47"/>
      <c r="D77" s="47"/>
      <c r="E77" s="47"/>
      <c r="F77" s="48">
        <f t="shared" si="2"/>
        <v>35.82</v>
      </c>
      <c r="G77" s="47"/>
      <c r="H77" s="22" t="s">
        <v>35</v>
      </c>
    </row>
    <row r="78" ht="15.75" spans="1:8">
      <c r="A78" s="58">
        <v>44269</v>
      </c>
      <c r="B78" s="44">
        <v>0.27</v>
      </c>
      <c r="C78" s="47"/>
      <c r="D78" s="47"/>
      <c r="E78" s="47"/>
      <c r="F78" s="48">
        <f t="shared" si="2"/>
        <v>36.09</v>
      </c>
      <c r="G78" s="47"/>
      <c r="H78" s="22" t="s">
        <v>35</v>
      </c>
    </row>
    <row r="79" ht="15.75" spans="1:8">
      <c r="A79" s="58">
        <v>44270</v>
      </c>
      <c r="B79" s="52">
        <v>0.3</v>
      </c>
      <c r="C79" s="47"/>
      <c r="D79" s="47"/>
      <c r="E79" s="47"/>
      <c r="F79" s="48">
        <f t="shared" si="2"/>
        <v>36.39</v>
      </c>
      <c r="G79" s="47"/>
      <c r="H79" s="22" t="s">
        <v>35</v>
      </c>
    </row>
    <row r="80" ht="15.75" spans="1:8">
      <c r="A80" s="58">
        <v>44271</v>
      </c>
      <c r="B80" s="52">
        <v>0.3</v>
      </c>
      <c r="C80" s="47"/>
      <c r="D80" s="47"/>
      <c r="E80" s="47"/>
      <c r="F80" s="48">
        <f t="shared" si="2"/>
        <v>36.69</v>
      </c>
      <c r="G80" s="47"/>
      <c r="H80" s="22" t="s">
        <v>35</v>
      </c>
    </row>
    <row r="81" ht="15.75" spans="1:8">
      <c r="A81" s="58">
        <v>44272</v>
      </c>
      <c r="B81" s="52">
        <v>0.27</v>
      </c>
      <c r="C81" s="47"/>
      <c r="D81" s="47"/>
      <c r="E81" s="47"/>
      <c r="F81" s="48">
        <f t="shared" si="2"/>
        <v>36.96</v>
      </c>
      <c r="G81" s="47"/>
      <c r="H81" s="22" t="s">
        <v>35</v>
      </c>
    </row>
    <row r="82" ht="15.75" spans="1:8">
      <c r="A82" s="58">
        <v>44273</v>
      </c>
      <c r="B82" s="44">
        <v>1.52</v>
      </c>
      <c r="C82" s="47"/>
      <c r="D82" s="47"/>
      <c r="E82" s="47"/>
      <c r="F82" s="48">
        <f t="shared" si="2"/>
        <v>38.48</v>
      </c>
      <c r="G82" s="47"/>
      <c r="H82" s="22" t="s">
        <v>35</v>
      </c>
    </row>
    <row r="83" ht="14.25" spans="1:8">
      <c r="A83" s="58">
        <v>44274</v>
      </c>
      <c r="B83" s="44">
        <v>0.28</v>
      </c>
      <c r="C83" s="51"/>
      <c r="D83" s="51"/>
      <c r="E83" s="51"/>
      <c r="F83" s="48">
        <f t="shared" si="2"/>
        <v>38.76</v>
      </c>
      <c r="G83" s="51"/>
      <c r="H83" s="22" t="s">
        <v>35</v>
      </c>
    </row>
    <row r="84" ht="14.25" spans="1:8">
      <c r="A84" s="58">
        <v>44275</v>
      </c>
      <c r="B84" s="44">
        <v>0.27</v>
      </c>
      <c r="C84" s="51"/>
      <c r="D84" s="51"/>
      <c r="E84" s="51"/>
      <c r="F84" s="48">
        <f t="shared" si="2"/>
        <v>39.03</v>
      </c>
      <c r="G84" s="51"/>
      <c r="H84" s="22" t="s">
        <v>35</v>
      </c>
    </row>
    <row r="85" ht="14.25" spans="1:8">
      <c r="A85" s="58">
        <v>44276</v>
      </c>
      <c r="B85" s="44">
        <v>0.29</v>
      </c>
      <c r="C85" s="51"/>
      <c r="D85" s="51"/>
      <c r="E85" s="51"/>
      <c r="F85" s="48">
        <f t="shared" si="2"/>
        <v>39.32</v>
      </c>
      <c r="G85" s="51"/>
      <c r="H85" s="22" t="s">
        <v>35</v>
      </c>
    </row>
    <row r="86" ht="14.25" spans="1:8">
      <c r="A86" s="58">
        <v>44277</v>
      </c>
      <c r="B86" s="52">
        <v>0.28</v>
      </c>
      <c r="C86" s="51"/>
      <c r="D86" s="51"/>
      <c r="E86" s="51"/>
      <c r="F86" s="48">
        <f t="shared" si="2"/>
        <v>39.6</v>
      </c>
      <c r="G86" s="51"/>
      <c r="H86" s="22" t="s">
        <v>35</v>
      </c>
    </row>
    <row r="87" ht="14.25" spans="1:8">
      <c r="A87" s="58">
        <v>44278</v>
      </c>
      <c r="B87" s="52">
        <v>0.28</v>
      </c>
      <c r="C87" s="51"/>
      <c r="D87" s="51"/>
      <c r="E87" s="51"/>
      <c r="F87" s="48">
        <f t="shared" si="2"/>
        <v>39.88</v>
      </c>
      <c r="G87" s="51"/>
      <c r="H87" s="22" t="s">
        <v>35</v>
      </c>
    </row>
    <row r="88" ht="14.25" spans="1:8">
      <c r="A88" s="58">
        <v>44279</v>
      </c>
      <c r="B88" s="52">
        <f>0.28+2.61</f>
        <v>2.89</v>
      </c>
      <c r="C88" s="51"/>
      <c r="D88" s="51"/>
      <c r="E88" s="51"/>
      <c r="F88" s="48">
        <f t="shared" si="2"/>
        <v>42.77</v>
      </c>
      <c r="G88" s="51"/>
      <c r="H88" s="22" t="s">
        <v>35</v>
      </c>
    </row>
    <row r="89" ht="14.25" spans="1:8">
      <c r="A89" s="58">
        <v>44280</v>
      </c>
      <c r="B89" s="52">
        <v>0.27</v>
      </c>
      <c r="C89" s="51"/>
      <c r="D89" s="51"/>
      <c r="E89" s="51"/>
      <c r="F89" s="48">
        <f t="shared" si="2"/>
        <v>43.04</v>
      </c>
      <c r="G89" s="51"/>
      <c r="H89" s="22" t="s">
        <v>35</v>
      </c>
    </row>
    <row r="90" ht="14.25" spans="1:8">
      <c r="A90" s="58">
        <v>44281</v>
      </c>
      <c r="B90" s="52">
        <v>0.27</v>
      </c>
      <c r="C90" s="51"/>
      <c r="D90" s="51"/>
      <c r="E90" s="51"/>
      <c r="F90" s="48">
        <f t="shared" si="2"/>
        <v>43.31</v>
      </c>
      <c r="G90" s="51"/>
      <c r="H90" s="22" t="s">
        <v>35</v>
      </c>
    </row>
    <row r="91" ht="14.25" spans="1:8">
      <c r="A91" s="58">
        <v>44282</v>
      </c>
      <c r="B91" s="71">
        <v>0.27</v>
      </c>
      <c r="C91" s="51"/>
      <c r="D91" s="51"/>
      <c r="E91" s="51"/>
      <c r="F91" s="48">
        <f t="shared" si="2"/>
        <v>43.58</v>
      </c>
      <c r="G91" s="51"/>
      <c r="H91" s="22" t="s">
        <v>35</v>
      </c>
    </row>
    <row r="92" ht="14.25" spans="1:8">
      <c r="A92" s="58">
        <v>44283</v>
      </c>
      <c r="B92" s="52">
        <v>0.27</v>
      </c>
      <c r="C92" s="51"/>
      <c r="D92" s="51"/>
      <c r="E92" s="51"/>
      <c r="F92" s="48">
        <f t="shared" si="2"/>
        <v>43.85</v>
      </c>
      <c r="G92" s="51"/>
      <c r="H92" s="22" t="s">
        <v>35</v>
      </c>
    </row>
    <row r="93" ht="14.25" spans="1:8">
      <c r="A93" s="58">
        <v>44284</v>
      </c>
      <c r="B93" s="73">
        <v>0.28</v>
      </c>
      <c r="C93" s="51"/>
      <c r="D93" s="51"/>
      <c r="E93" s="51"/>
      <c r="F93" s="48">
        <f t="shared" si="2"/>
        <v>44.13</v>
      </c>
      <c r="G93" s="51"/>
      <c r="H93" s="22" t="s">
        <v>35</v>
      </c>
    </row>
    <row r="94" ht="14.25" spans="1:8">
      <c r="A94" s="58">
        <v>44285</v>
      </c>
      <c r="B94" s="56">
        <v>0.28</v>
      </c>
      <c r="C94" s="51"/>
      <c r="D94" s="51"/>
      <c r="E94" s="51"/>
      <c r="F94" s="48">
        <f t="shared" si="2"/>
        <v>44.41</v>
      </c>
      <c r="G94" s="51"/>
      <c r="H94" s="22" t="s">
        <v>35</v>
      </c>
    </row>
    <row r="95" ht="14.25" spans="1:8">
      <c r="A95" s="58">
        <v>44286</v>
      </c>
      <c r="B95" s="56">
        <v>1.52</v>
      </c>
      <c r="C95" s="51"/>
      <c r="D95" s="51"/>
      <c r="E95" s="51"/>
      <c r="F95" s="48">
        <f t="shared" si="2"/>
        <v>45.93</v>
      </c>
      <c r="G95" s="51"/>
      <c r="H95" s="22" t="s">
        <v>35</v>
      </c>
    </row>
    <row r="96" ht="15.75" spans="1:8">
      <c r="A96" s="55" t="s">
        <v>12</v>
      </c>
      <c r="B96" s="56">
        <f>SUM(B65:B95)</f>
        <v>15</v>
      </c>
      <c r="C96" s="51"/>
      <c r="D96" s="51"/>
      <c r="E96" s="57">
        <v>0</v>
      </c>
      <c r="F96" s="60">
        <f>F95</f>
        <v>45.93</v>
      </c>
      <c r="G96" s="47"/>
      <c r="H96" s="63"/>
    </row>
    <row r="97" ht="15.75" spans="1:8">
      <c r="A97" s="58">
        <v>44287</v>
      </c>
      <c r="B97" s="44">
        <v>0.3</v>
      </c>
      <c r="C97" s="47"/>
      <c r="D97" s="47"/>
      <c r="E97" s="47"/>
      <c r="F97" s="48">
        <f t="shared" ref="F97:F126" si="3">B97+F96</f>
        <v>46.23</v>
      </c>
      <c r="G97" s="47"/>
      <c r="H97" s="22" t="s">
        <v>35</v>
      </c>
    </row>
    <row r="98" ht="15.75" spans="1:8">
      <c r="A98" s="58">
        <v>44288</v>
      </c>
      <c r="B98" s="44">
        <v>0.27</v>
      </c>
      <c r="C98" s="47"/>
      <c r="D98" s="47"/>
      <c r="E98" s="47"/>
      <c r="F98" s="48">
        <f t="shared" si="3"/>
        <v>46.5</v>
      </c>
      <c r="G98" s="47"/>
      <c r="H98" s="22" t="s">
        <v>35</v>
      </c>
    </row>
    <row r="99" ht="15.75" spans="1:8">
      <c r="A99" s="58">
        <v>44289</v>
      </c>
      <c r="B99" s="44">
        <v>0.27</v>
      </c>
      <c r="C99" s="47"/>
      <c r="D99" s="47"/>
      <c r="E99" s="47"/>
      <c r="F99" s="48">
        <f t="shared" si="3"/>
        <v>46.7700000000001</v>
      </c>
      <c r="G99" s="47"/>
      <c r="H99" s="22" t="s">
        <v>35</v>
      </c>
    </row>
    <row r="100" ht="15.75" spans="1:8">
      <c r="A100" s="58">
        <v>44290</v>
      </c>
      <c r="B100" s="44">
        <v>0.31</v>
      </c>
      <c r="C100" s="47"/>
      <c r="D100" s="47"/>
      <c r="E100" s="47"/>
      <c r="F100" s="48">
        <f t="shared" si="3"/>
        <v>47.0800000000001</v>
      </c>
      <c r="G100" s="47"/>
      <c r="H100" s="22" t="s">
        <v>35</v>
      </c>
    </row>
    <row r="101" ht="15.75" spans="1:8">
      <c r="A101" s="58">
        <v>44291</v>
      </c>
      <c r="B101" s="44">
        <v>0.28</v>
      </c>
      <c r="C101" s="47"/>
      <c r="D101" s="47"/>
      <c r="E101" s="47"/>
      <c r="F101" s="48">
        <f t="shared" si="3"/>
        <v>47.3600000000001</v>
      </c>
      <c r="G101" s="47"/>
      <c r="H101" s="22" t="s">
        <v>35</v>
      </c>
    </row>
    <row r="102" ht="15.75" spans="1:8">
      <c r="A102" s="58">
        <v>44292</v>
      </c>
      <c r="B102" s="44">
        <v>0.28</v>
      </c>
      <c r="C102" s="47"/>
      <c r="D102" s="47"/>
      <c r="E102" s="47"/>
      <c r="F102" s="48">
        <f t="shared" si="3"/>
        <v>47.6400000000001</v>
      </c>
      <c r="G102" s="47"/>
      <c r="H102" s="22" t="s">
        <v>35</v>
      </c>
    </row>
    <row r="103" ht="15.75" spans="1:8">
      <c r="A103" s="58">
        <v>44293</v>
      </c>
      <c r="B103" s="52">
        <v>0.27</v>
      </c>
      <c r="C103" s="47"/>
      <c r="D103" s="47"/>
      <c r="E103" s="47"/>
      <c r="F103" s="48">
        <f t="shared" si="3"/>
        <v>47.9100000000001</v>
      </c>
      <c r="G103" s="47"/>
      <c r="H103" s="22" t="s">
        <v>35</v>
      </c>
    </row>
    <row r="104" ht="15.75" spans="1:8">
      <c r="A104" s="58">
        <v>44294</v>
      </c>
      <c r="B104" s="52">
        <f>0.27+1.02</f>
        <v>1.29</v>
      </c>
      <c r="C104" s="47"/>
      <c r="D104" s="47"/>
      <c r="E104" s="47"/>
      <c r="F104" s="48">
        <f t="shared" si="3"/>
        <v>49.2000000000001</v>
      </c>
      <c r="G104" s="47"/>
      <c r="H104" s="22" t="s">
        <v>35</v>
      </c>
    </row>
    <row r="105" ht="15.75" spans="1:8">
      <c r="A105" s="58">
        <v>44295</v>
      </c>
      <c r="B105" s="52">
        <v>0.27</v>
      </c>
      <c r="C105" s="47"/>
      <c r="D105" s="47"/>
      <c r="E105" s="47"/>
      <c r="F105" s="48">
        <f t="shared" si="3"/>
        <v>49.4700000000001</v>
      </c>
      <c r="G105" s="47"/>
      <c r="H105" s="22" t="s">
        <v>35</v>
      </c>
    </row>
    <row r="106" ht="15.75" spans="1:8">
      <c r="A106" s="58">
        <v>44296</v>
      </c>
      <c r="B106" s="52">
        <v>0.27</v>
      </c>
      <c r="C106" s="47"/>
      <c r="D106" s="47"/>
      <c r="E106" s="47"/>
      <c r="F106" s="48">
        <f t="shared" si="3"/>
        <v>49.7400000000001</v>
      </c>
      <c r="G106" s="47"/>
      <c r="H106" s="22" t="s">
        <v>35</v>
      </c>
    </row>
    <row r="107" ht="15.75" spans="1:8">
      <c r="A107" s="58">
        <v>44297</v>
      </c>
      <c r="B107" s="52">
        <v>0.27</v>
      </c>
      <c r="C107" s="47"/>
      <c r="D107" s="47"/>
      <c r="E107" s="47"/>
      <c r="F107" s="48">
        <f t="shared" si="3"/>
        <v>50.0100000000001</v>
      </c>
      <c r="G107" s="47"/>
      <c r="H107" s="22" t="s">
        <v>35</v>
      </c>
    </row>
    <row r="108" ht="15.75" spans="1:8">
      <c r="A108" s="58">
        <v>44298</v>
      </c>
      <c r="B108" s="74">
        <v>0.28</v>
      </c>
      <c r="C108" s="47"/>
      <c r="D108" s="47"/>
      <c r="E108" s="47"/>
      <c r="F108" s="48">
        <f t="shared" si="3"/>
        <v>50.2900000000001</v>
      </c>
      <c r="G108" s="47"/>
      <c r="H108" s="22" t="s">
        <v>35</v>
      </c>
    </row>
    <row r="109" ht="15.75" spans="1:8">
      <c r="A109" s="58">
        <v>44299</v>
      </c>
      <c r="B109" s="52">
        <v>0.28</v>
      </c>
      <c r="C109" s="47"/>
      <c r="D109" s="47"/>
      <c r="E109" s="47"/>
      <c r="F109" s="48">
        <f t="shared" si="3"/>
        <v>50.5700000000001</v>
      </c>
      <c r="G109" s="47"/>
      <c r="H109" s="22" t="s">
        <v>35</v>
      </c>
    </row>
    <row r="110" ht="15.75" spans="1:8">
      <c r="A110" s="58">
        <v>44300</v>
      </c>
      <c r="B110" s="76">
        <f>0.27+1.02</f>
        <v>1.29</v>
      </c>
      <c r="C110" s="47"/>
      <c r="D110" s="47"/>
      <c r="E110" s="47"/>
      <c r="F110" s="48">
        <f t="shared" si="3"/>
        <v>51.8600000000001</v>
      </c>
      <c r="G110" s="47"/>
      <c r="H110" s="22" t="s">
        <v>35</v>
      </c>
    </row>
    <row r="111" ht="15.75" spans="1:8">
      <c r="A111" s="58">
        <v>44301</v>
      </c>
      <c r="B111" s="52">
        <v>0.3</v>
      </c>
      <c r="C111" s="47"/>
      <c r="D111" s="47"/>
      <c r="E111" s="47"/>
      <c r="F111" s="48">
        <f t="shared" si="3"/>
        <v>52.1600000000001</v>
      </c>
      <c r="G111" s="47"/>
      <c r="H111" s="22" t="s">
        <v>35</v>
      </c>
    </row>
    <row r="112" ht="15.75" spans="1:8">
      <c r="A112" s="58">
        <v>44302</v>
      </c>
      <c r="B112" s="44">
        <v>1.52</v>
      </c>
      <c r="C112" s="47"/>
      <c r="D112" s="47"/>
      <c r="E112" s="47"/>
      <c r="F112" s="48">
        <f t="shared" si="3"/>
        <v>53.6800000000001</v>
      </c>
      <c r="G112" s="47"/>
      <c r="H112" s="22" t="s">
        <v>35</v>
      </c>
    </row>
    <row r="113" ht="15.75" spans="1:8">
      <c r="A113" s="58">
        <v>44303</v>
      </c>
      <c r="B113" s="44">
        <v>0.27</v>
      </c>
      <c r="C113" s="47"/>
      <c r="D113" s="47"/>
      <c r="E113" s="47"/>
      <c r="F113" s="48">
        <f t="shared" si="3"/>
        <v>53.9500000000001</v>
      </c>
      <c r="G113" s="47"/>
      <c r="H113" s="22" t="s">
        <v>35</v>
      </c>
    </row>
    <row r="114" ht="15.75" spans="1:8">
      <c r="A114" s="58">
        <v>44304</v>
      </c>
      <c r="B114" s="44">
        <v>0.21</v>
      </c>
      <c r="C114" s="47"/>
      <c r="D114" s="47"/>
      <c r="E114" s="47"/>
      <c r="F114" s="48">
        <f t="shared" si="3"/>
        <v>54.1600000000001</v>
      </c>
      <c r="G114" s="47"/>
      <c r="H114" s="22" t="s">
        <v>35</v>
      </c>
    </row>
    <row r="115" ht="14.25" spans="1:8">
      <c r="A115" s="58">
        <v>44305</v>
      </c>
      <c r="B115" s="44">
        <v>0.28</v>
      </c>
      <c r="C115" s="51"/>
      <c r="D115" s="51"/>
      <c r="E115" s="51"/>
      <c r="F115" s="48">
        <f t="shared" si="3"/>
        <v>54.4400000000001</v>
      </c>
      <c r="G115" s="51"/>
      <c r="H115" s="22" t="s">
        <v>35</v>
      </c>
    </row>
    <row r="116" ht="14.25" spans="1:8">
      <c r="A116" s="58">
        <v>44306</v>
      </c>
      <c r="B116" s="44">
        <v>0.3</v>
      </c>
      <c r="C116" s="51"/>
      <c r="D116" s="51"/>
      <c r="E116" s="51"/>
      <c r="F116" s="48">
        <f t="shared" si="3"/>
        <v>54.7400000000001</v>
      </c>
      <c r="G116" s="51"/>
      <c r="H116" s="22" t="s">
        <v>35</v>
      </c>
    </row>
    <row r="117" ht="14.25" spans="1:8">
      <c r="A117" s="58">
        <v>44307</v>
      </c>
      <c r="B117" s="44">
        <v>0.27</v>
      </c>
      <c r="C117" s="51"/>
      <c r="D117" s="51"/>
      <c r="E117" s="51"/>
      <c r="F117" s="48">
        <f t="shared" si="3"/>
        <v>55.0100000000001</v>
      </c>
      <c r="G117" s="51"/>
      <c r="H117" s="22" t="s">
        <v>35</v>
      </c>
    </row>
    <row r="118" ht="14.25" spans="1:8">
      <c r="A118" s="58">
        <v>44308</v>
      </c>
      <c r="B118" s="44">
        <v>0.28</v>
      </c>
      <c r="C118" s="51"/>
      <c r="D118" s="51"/>
      <c r="E118" s="51"/>
      <c r="F118" s="48">
        <f t="shared" si="3"/>
        <v>55.2900000000001</v>
      </c>
      <c r="G118" s="51"/>
      <c r="H118" s="22" t="s">
        <v>35</v>
      </c>
    </row>
    <row r="119" ht="14.25" spans="1:8">
      <c r="A119" s="58">
        <v>44309</v>
      </c>
      <c r="B119" s="44">
        <v>0.27</v>
      </c>
      <c r="C119" s="51"/>
      <c r="D119" s="51"/>
      <c r="E119" s="51"/>
      <c r="F119" s="48">
        <f t="shared" si="3"/>
        <v>55.5600000000001</v>
      </c>
      <c r="G119" s="51"/>
      <c r="H119" s="22" t="s">
        <v>35</v>
      </c>
    </row>
    <row r="120" ht="14.25" spans="1:8">
      <c r="A120" s="58">
        <v>44310</v>
      </c>
      <c r="B120" s="44">
        <v>0.27</v>
      </c>
      <c r="C120" s="51"/>
      <c r="D120" s="51"/>
      <c r="E120" s="51"/>
      <c r="F120" s="48">
        <f t="shared" si="3"/>
        <v>55.8300000000001</v>
      </c>
      <c r="G120" s="51"/>
      <c r="H120" s="22" t="s">
        <v>35</v>
      </c>
    </row>
    <row r="121" ht="14.25" spans="1:8">
      <c r="A121" s="58">
        <v>44311</v>
      </c>
      <c r="B121" s="44">
        <v>0.22</v>
      </c>
      <c r="C121" s="51"/>
      <c r="D121" s="51"/>
      <c r="E121" s="51"/>
      <c r="F121" s="48">
        <f t="shared" si="3"/>
        <v>56.0500000000001</v>
      </c>
      <c r="G121" s="51"/>
      <c r="H121" s="22" t="s">
        <v>35</v>
      </c>
    </row>
    <row r="122" ht="14.25" spans="1:8">
      <c r="A122" s="58">
        <v>44312</v>
      </c>
      <c r="B122" s="44">
        <v>0.28</v>
      </c>
      <c r="C122" s="51"/>
      <c r="D122" s="51"/>
      <c r="E122" s="51"/>
      <c r="F122" s="48">
        <f t="shared" si="3"/>
        <v>56.3300000000001</v>
      </c>
      <c r="G122" s="51"/>
      <c r="H122" s="22" t="s">
        <v>35</v>
      </c>
    </row>
    <row r="123" ht="14.25" spans="1:8">
      <c r="A123" s="58">
        <v>44313</v>
      </c>
      <c r="B123" s="66">
        <v>0.28</v>
      </c>
      <c r="C123" s="51"/>
      <c r="D123" s="51"/>
      <c r="E123" s="51"/>
      <c r="F123" s="48">
        <f t="shared" si="3"/>
        <v>56.6100000000001</v>
      </c>
      <c r="G123" s="51"/>
      <c r="H123" s="22" t="s">
        <v>35</v>
      </c>
    </row>
    <row r="124" ht="14.25" spans="1:8">
      <c r="A124" s="58">
        <v>44314</v>
      </c>
      <c r="B124" s="66">
        <v>0.27</v>
      </c>
      <c r="C124" s="51"/>
      <c r="D124" s="51"/>
      <c r="E124" s="51"/>
      <c r="F124" s="48">
        <f t="shared" si="3"/>
        <v>56.8800000000001</v>
      </c>
      <c r="G124" s="51"/>
      <c r="H124" s="22" t="s">
        <v>35</v>
      </c>
    </row>
    <row r="125" ht="14.25" spans="1:8">
      <c r="A125" s="58">
        <v>44315</v>
      </c>
      <c r="B125" s="66">
        <v>1.53</v>
      </c>
      <c r="C125" s="51"/>
      <c r="D125" s="51"/>
      <c r="E125" s="51"/>
      <c r="F125" s="48">
        <f t="shared" si="3"/>
        <v>58.4100000000001</v>
      </c>
      <c r="G125" s="51"/>
      <c r="H125" s="22" t="s">
        <v>35</v>
      </c>
    </row>
    <row r="126" ht="14.25" spans="1:8">
      <c r="A126" s="58">
        <v>44316</v>
      </c>
      <c r="B126" s="56">
        <v>0.27</v>
      </c>
      <c r="C126" s="51"/>
      <c r="D126" s="51"/>
      <c r="E126" s="51"/>
      <c r="F126" s="48">
        <f t="shared" si="3"/>
        <v>58.6800000000001</v>
      </c>
      <c r="G126" s="51"/>
      <c r="H126" s="22" t="s">
        <v>35</v>
      </c>
    </row>
    <row r="127" ht="14.25" hidden="1" spans="1:8">
      <c r="A127" s="58"/>
      <c r="B127" s="56"/>
      <c r="C127" s="51"/>
      <c r="D127" s="51"/>
      <c r="E127" s="51"/>
      <c r="F127" s="48"/>
      <c r="G127" s="51"/>
      <c r="H127" s="22"/>
    </row>
    <row r="128" ht="15.75" spans="1:8">
      <c r="A128" s="55" t="s">
        <v>12</v>
      </c>
      <c r="B128" s="56">
        <f>SUM(B97:B127)</f>
        <v>12.75</v>
      </c>
      <c r="C128" s="51"/>
      <c r="D128" s="51"/>
      <c r="E128" s="57">
        <v>0</v>
      </c>
      <c r="F128" s="60">
        <f>F126</f>
        <v>58.6800000000001</v>
      </c>
      <c r="G128" s="47"/>
      <c r="H128" s="63"/>
    </row>
    <row r="129" ht="15.75" spans="1:8">
      <c r="A129" s="58">
        <v>44317</v>
      </c>
      <c r="B129" s="44">
        <v>0.27</v>
      </c>
      <c r="C129" s="47"/>
      <c r="D129" s="47"/>
      <c r="E129" s="47"/>
      <c r="F129" s="48">
        <f t="shared" ref="F129:F159" si="4">B129+F128</f>
        <v>58.9500000000001</v>
      </c>
      <c r="G129" s="47"/>
      <c r="H129" s="22" t="s">
        <v>35</v>
      </c>
    </row>
    <row r="130" ht="15.75" spans="1:8">
      <c r="A130" s="58">
        <v>44318</v>
      </c>
      <c r="B130" s="44">
        <v>0.23</v>
      </c>
      <c r="C130" s="47"/>
      <c r="D130" s="47"/>
      <c r="E130" s="47"/>
      <c r="F130" s="48">
        <f t="shared" si="4"/>
        <v>59.1800000000001</v>
      </c>
      <c r="G130" s="47"/>
      <c r="H130" s="22" t="s">
        <v>35</v>
      </c>
    </row>
    <row r="131" ht="15.75" spans="1:8">
      <c r="A131" s="58">
        <v>44319</v>
      </c>
      <c r="B131" s="44">
        <v>0.3</v>
      </c>
      <c r="C131" s="47"/>
      <c r="D131" s="47"/>
      <c r="E131" s="47"/>
      <c r="F131" s="48">
        <f t="shared" si="4"/>
        <v>59.4800000000001</v>
      </c>
      <c r="G131" s="47"/>
      <c r="H131" s="22" t="s">
        <v>35</v>
      </c>
    </row>
    <row r="132" ht="15.75" spans="1:8">
      <c r="A132" s="58">
        <v>44320</v>
      </c>
      <c r="B132" s="44">
        <f>0.28+1.39</f>
        <v>1.67</v>
      </c>
      <c r="C132" s="47"/>
      <c r="D132" s="47"/>
      <c r="E132" s="47"/>
      <c r="F132" s="48">
        <f t="shared" si="4"/>
        <v>61.1500000000001</v>
      </c>
      <c r="G132" s="47"/>
      <c r="H132" s="22" t="s">
        <v>35</v>
      </c>
    </row>
    <row r="133" ht="15.75" spans="1:8">
      <c r="A133" s="58">
        <v>44321</v>
      </c>
      <c r="B133" s="44">
        <v>0.27</v>
      </c>
      <c r="C133" s="47"/>
      <c r="D133" s="47"/>
      <c r="E133" s="47"/>
      <c r="F133" s="48">
        <f t="shared" si="4"/>
        <v>61.4200000000001</v>
      </c>
      <c r="G133" s="47"/>
      <c r="H133" s="22" t="s">
        <v>35</v>
      </c>
    </row>
    <row r="134" ht="15.75" spans="1:8">
      <c r="A134" s="58">
        <v>44322</v>
      </c>
      <c r="B134" s="44">
        <v>0.27</v>
      </c>
      <c r="C134" s="47"/>
      <c r="D134" s="47"/>
      <c r="E134" s="47"/>
      <c r="F134" s="48">
        <f t="shared" si="4"/>
        <v>61.6900000000001</v>
      </c>
      <c r="G134" s="47"/>
      <c r="H134" s="22" t="s">
        <v>35</v>
      </c>
    </row>
    <row r="135" ht="15.75" spans="1:8">
      <c r="A135" s="58">
        <v>44323</v>
      </c>
      <c r="B135" s="44">
        <v>0.27</v>
      </c>
      <c r="C135" s="47"/>
      <c r="D135" s="47"/>
      <c r="E135" s="47"/>
      <c r="F135" s="48">
        <f t="shared" si="4"/>
        <v>61.9600000000001</v>
      </c>
      <c r="G135" s="47"/>
      <c r="H135" s="22" t="s">
        <v>35</v>
      </c>
    </row>
    <row r="136" ht="15.75" spans="1:8">
      <c r="A136" s="58">
        <v>44324</v>
      </c>
      <c r="B136" s="44">
        <f>0.27+1</f>
        <v>1.27</v>
      </c>
      <c r="C136" s="47"/>
      <c r="D136" s="47"/>
      <c r="E136" s="47"/>
      <c r="F136" s="48">
        <f t="shared" si="4"/>
        <v>63.2300000000001</v>
      </c>
      <c r="G136" s="47"/>
      <c r="H136" s="22" t="s">
        <v>35</v>
      </c>
    </row>
    <row r="137" ht="15.75" spans="1:8">
      <c r="A137" s="58">
        <v>44325</v>
      </c>
      <c r="B137" s="44">
        <v>0.27</v>
      </c>
      <c r="C137" s="47"/>
      <c r="D137" s="47"/>
      <c r="E137" s="47"/>
      <c r="F137" s="48">
        <f t="shared" si="4"/>
        <v>63.5000000000001</v>
      </c>
      <c r="G137" s="47"/>
      <c r="H137" s="22" t="s">
        <v>35</v>
      </c>
    </row>
    <row r="138" ht="15.75" spans="1:8">
      <c r="A138" s="58">
        <v>44326</v>
      </c>
      <c r="B138" s="44">
        <v>0.28</v>
      </c>
      <c r="C138" s="47"/>
      <c r="D138" s="47"/>
      <c r="E138" s="47"/>
      <c r="F138" s="48">
        <f t="shared" si="4"/>
        <v>63.7800000000001</v>
      </c>
      <c r="G138" s="47"/>
      <c r="H138" s="22" t="s">
        <v>35</v>
      </c>
    </row>
    <row r="139" ht="15.75" spans="1:10">
      <c r="A139" s="58">
        <v>44327</v>
      </c>
      <c r="B139" s="44">
        <v>0.28</v>
      </c>
      <c r="C139" s="47"/>
      <c r="D139" s="47"/>
      <c r="E139" s="47"/>
      <c r="F139" s="48">
        <f t="shared" si="4"/>
        <v>64.0600000000001</v>
      </c>
      <c r="G139" s="47"/>
      <c r="H139" s="22" t="s">
        <v>35</v>
      </c>
      <c r="J139" t="s">
        <v>13</v>
      </c>
    </row>
    <row r="140" ht="15.75" spans="1:8">
      <c r="A140" s="58">
        <v>44328</v>
      </c>
      <c r="B140" s="70">
        <v>0.27</v>
      </c>
      <c r="C140" s="47"/>
      <c r="D140" s="47"/>
      <c r="E140" s="47"/>
      <c r="F140" s="48">
        <f t="shared" si="4"/>
        <v>64.3300000000001</v>
      </c>
      <c r="G140" s="47"/>
      <c r="H140" s="22" t="s">
        <v>35</v>
      </c>
    </row>
    <row r="141" ht="15.75" spans="1:8">
      <c r="A141" s="58">
        <v>44329</v>
      </c>
      <c r="B141" s="52">
        <f>1.52+0.76</f>
        <v>2.28</v>
      </c>
      <c r="C141" s="47"/>
      <c r="D141" s="47"/>
      <c r="E141" s="47"/>
      <c r="F141" s="48">
        <f t="shared" si="4"/>
        <v>66.6100000000001</v>
      </c>
      <c r="G141" s="47"/>
      <c r="H141" s="22" t="s">
        <v>35</v>
      </c>
    </row>
    <row r="142" ht="15.75" spans="1:8">
      <c r="A142" s="58">
        <v>44330</v>
      </c>
      <c r="B142" s="44">
        <v>0.27</v>
      </c>
      <c r="C142" s="47"/>
      <c r="D142" s="47"/>
      <c r="E142" s="47"/>
      <c r="F142" s="48">
        <f t="shared" si="4"/>
        <v>66.8800000000001</v>
      </c>
      <c r="G142" s="47"/>
      <c r="H142" s="22" t="s">
        <v>35</v>
      </c>
    </row>
    <row r="143" ht="15.75" spans="1:8">
      <c r="A143" s="58">
        <v>44331</v>
      </c>
      <c r="B143" s="44">
        <v>0.27</v>
      </c>
      <c r="C143" s="47"/>
      <c r="D143" s="47"/>
      <c r="E143" s="47"/>
      <c r="F143" s="48">
        <f t="shared" si="4"/>
        <v>67.1500000000001</v>
      </c>
      <c r="G143" s="47"/>
      <c r="H143" s="22" t="s">
        <v>35</v>
      </c>
    </row>
    <row r="144" ht="15.75" spans="1:8">
      <c r="A144" s="58">
        <v>44332</v>
      </c>
      <c r="B144" s="44">
        <v>0.22</v>
      </c>
      <c r="C144" s="47"/>
      <c r="D144" s="47"/>
      <c r="E144" s="47"/>
      <c r="F144" s="48">
        <f t="shared" si="4"/>
        <v>67.3700000000001</v>
      </c>
      <c r="G144" s="47"/>
      <c r="H144" s="22" t="s">
        <v>35</v>
      </c>
    </row>
    <row r="145" ht="15.75" spans="1:8">
      <c r="A145" s="58">
        <v>44333</v>
      </c>
      <c r="B145" s="44">
        <v>0.28</v>
      </c>
      <c r="C145" s="47"/>
      <c r="D145" s="47"/>
      <c r="E145" s="47"/>
      <c r="F145" s="48">
        <f t="shared" si="4"/>
        <v>67.6500000000001</v>
      </c>
      <c r="G145" s="47"/>
      <c r="H145" s="22" t="s">
        <v>35</v>
      </c>
    </row>
    <row r="146" ht="15.75" spans="1:8">
      <c r="A146" s="58">
        <v>44334</v>
      </c>
      <c r="B146" s="44">
        <v>0.28</v>
      </c>
      <c r="C146" s="47"/>
      <c r="D146" s="47"/>
      <c r="E146" s="47"/>
      <c r="F146" s="48">
        <f t="shared" si="4"/>
        <v>67.9300000000001</v>
      </c>
      <c r="G146" s="47"/>
      <c r="H146" s="22" t="s">
        <v>35</v>
      </c>
    </row>
    <row r="147" ht="14.25" spans="1:8">
      <c r="A147" s="58">
        <v>44335</v>
      </c>
      <c r="B147" s="44">
        <v>0.27</v>
      </c>
      <c r="C147" s="51"/>
      <c r="D147" s="51"/>
      <c r="E147" s="51"/>
      <c r="F147" s="48">
        <f t="shared" si="4"/>
        <v>68.2000000000001</v>
      </c>
      <c r="G147" s="51"/>
      <c r="H147" s="22" t="s">
        <v>35</v>
      </c>
    </row>
    <row r="148" ht="14.25" spans="1:8">
      <c r="A148" s="58">
        <v>44336</v>
      </c>
      <c r="B148" s="44">
        <v>0.27</v>
      </c>
      <c r="C148" s="51"/>
      <c r="D148" s="51"/>
      <c r="E148" s="51"/>
      <c r="F148" s="48">
        <f t="shared" si="4"/>
        <v>68.4700000000001</v>
      </c>
      <c r="G148" s="51"/>
      <c r="H148" s="22" t="s">
        <v>35</v>
      </c>
    </row>
    <row r="149" ht="14.25" spans="1:8">
      <c r="A149" s="58">
        <v>44337</v>
      </c>
      <c r="B149" s="44">
        <v>0.27</v>
      </c>
      <c r="C149" s="51"/>
      <c r="D149" s="51"/>
      <c r="E149" s="51"/>
      <c r="F149" s="48">
        <f t="shared" si="4"/>
        <v>68.7400000000001</v>
      </c>
      <c r="G149" s="51"/>
      <c r="H149" s="22" t="s">
        <v>35</v>
      </c>
    </row>
    <row r="150" ht="14.25" spans="1:8">
      <c r="A150" s="58">
        <v>44338</v>
      </c>
      <c r="B150" s="44">
        <v>0.27</v>
      </c>
      <c r="C150" s="51"/>
      <c r="D150" s="51"/>
      <c r="E150" s="51"/>
      <c r="F150" s="48">
        <f t="shared" si="4"/>
        <v>69.0100000000001</v>
      </c>
      <c r="G150" s="51"/>
      <c r="H150" s="22" t="s">
        <v>35</v>
      </c>
    </row>
    <row r="151" ht="14.25" spans="1:8">
      <c r="A151" s="58">
        <v>44339</v>
      </c>
      <c r="B151" s="44">
        <v>0.27</v>
      </c>
      <c r="C151" s="51"/>
      <c r="D151" s="51"/>
      <c r="E151" s="51"/>
      <c r="F151" s="48">
        <f t="shared" si="4"/>
        <v>69.2800000000001</v>
      </c>
      <c r="G151" s="51"/>
      <c r="H151" s="22" t="s">
        <v>35</v>
      </c>
    </row>
    <row r="152" ht="14.25" spans="1:8">
      <c r="A152" s="58">
        <v>44340</v>
      </c>
      <c r="B152" s="44">
        <v>0.31</v>
      </c>
      <c r="C152" s="51"/>
      <c r="D152" s="51"/>
      <c r="E152" s="51"/>
      <c r="F152" s="48">
        <f t="shared" si="4"/>
        <v>69.5900000000001</v>
      </c>
      <c r="G152" s="51"/>
      <c r="H152" s="22" t="s">
        <v>35</v>
      </c>
    </row>
    <row r="153" ht="14.25" spans="1:8">
      <c r="A153" s="58">
        <v>44341</v>
      </c>
      <c r="B153" s="44">
        <v>0.31</v>
      </c>
      <c r="C153" s="51"/>
      <c r="D153" s="51"/>
      <c r="E153" s="51"/>
      <c r="F153" s="48">
        <f t="shared" si="4"/>
        <v>69.9000000000001</v>
      </c>
      <c r="G153" s="51"/>
      <c r="H153" s="22" t="s">
        <v>35</v>
      </c>
    </row>
    <row r="154" ht="14.25" spans="1:8">
      <c r="A154" s="58">
        <v>44342</v>
      </c>
      <c r="B154" s="44">
        <v>0.31</v>
      </c>
      <c r="C154" s="51"/>
      <c r="D154" s="51"/>
      <c r="E154" s="51"/>
      <c r="F154" s="48">
        <f t="shared" si="4"/>
        <v>70.2100000000001</v>
      </c>
      <c r="G154" s="51"/>
      <c r="H154" s="22" t="s">
        <v>35</v>
      </c>
    </row>
    <row r="155" ht="14.25" spans="1:8">
      <c r="A155" s="58">
        <v>44343</v>
      </c>
      <c r="B155" s="65">
        <v>0.27</v>
      </c>
      <c r="C155" s="51"/>
      <c r="D155" s="51"/>
      <c r="E155" s="51"/>
      <c r="F155" s="48">
        <f t="shared" si="4"/>
        <v>70.4800000000001</v>
      </c>
      <c r="G155" s="51"/>
      <c r="H155" s="22" t="s">
        <v>35</v>
      </c>
    </row>
    <row r="156" ht="14.25" spans="1:8">
      <c r="A156" s="58">
        <v>44344</v>
      </c>
      <c r="B156" s="44">
        <v>0.27</v>
      </c>
      <c r="C156" s="51"/>
      <c r="D156" s="51"/>
      <c r="E156" s="51"/>
      <c r="F156" s="48">
        <f t="shared" si="4"/>
        <v>70.7500000000001</v>
      </c>
      <c r="G156" s="51"/>
      <c r="H156" s="22" t="s">
        <v>35</v>
      </c>
    </row>
    <row r="157" ht="14.25" spans="1:8">
      <c r="A157" s="58">
        <v>44345</v>
      </c>
      <c r="B157" s="69">
        <f>0.27+1.12</f>
        <v>1.39</v>
      </c>
      <c r="C157" s="51"/>
      <c r="D157" s="51"/>
      <c r="E157" s="51"/>
      <c r="F157" s="48">
        <f t="shared" si="4"/>
        <v>72.1400000000001</v>
      </c>
      <c r="G157" s="51"/>
      <c r="H157" s="22" t="s">
        <v>35</v>
      </c>
    </row>
    <row r="158" ht="14.25" spans="1:8">
      <c r="A158" s="58">
        <v>44346</v>
      </c>
      <c r="B158" s="69">
        <v>0.27</v>
      </c>
      <c r="C158" s="51"/>
      <c r="D158" s="51"/>
      <c r="E158" s="51"/>
      <c r="F158" s="48">
        <f t="shared" si="4"/>
        <v>72.4100000000001</v>
      </c>
      <c r="G158" s="51"/>
      <c r="H158" s="22" t="s">
        <v>35</v>
      </c>
    </row>
    <row r="159" ht="14.25" spans="1:8">
      <c r="A159" s="58">
        <v>44347</v>
      </c>
      <c r="B159" s="69">
        <v>1.52</v>
      </c>
      <c r="C159" s="51"/>
      <c r="D159" s="51"/>
      <c r="E159" s="51"/>
      <c r="F159" s="48">
        <f t="shared" si="4"/>
        <v>73.9300000000001</v>
      </c>
      <c r="G159" s="51"/>
      <c r="H159" s="22" t="s">
        <v>35</v>
      </c>
    </row>
    <row r="160" ht="15.75" spans="1:8">
      <c r="A160" s="55" t="s">
        <v>12</v>
      </c>
      <c r="B160" s="56">
        <f>SUM(B129:B159)</f>
        <v>15.25</v>
      </c>
      <c r="C160" s="51"/>
      <c r="D160" s="51"/>
      <c r="E160" s="57">
        <v>0</v>
      </c>
      <c r="F160" s="60">
        <f>F159</f>
        <v>73.9300000000001</v>
      </c>
      <c r="G160" s="47"/>
      <c r="H160" s="63"/>
    </row>
    <row r="161" ht="15.75" spans="1:8">
      <c r="A161" s="58">
        <v>44348</v>
      </c>
      <c r="B161" s="44">
        <v>0.28</v>
      </c>
      <c r="C161" s="47"/>
      <c r="D161" s="47"/>
      <c r="E161" s="47"/>
      <c r="F161" s="48">
        <f t="shared" ref="F161:F190" si="5">B161+F160</f>
        <v>74.2100000000001</v>
      </c>
      <c r="G161" s="47"/>
      <c r="H161" s="22" t="s">
        <v>35</v>
      </c>
    </row>
    <row r="162" ht="15.75" spans="1:8">
      <c r="A162" s="58">
        <v>44349</v>
      </c>
      <c r="B162" s="44">
        <v>0.29</v>
      </c>
      <c r="C162" s="47"/>
      <c r="D162" s="47"/>
      <c r="E162" s="47"/>
      <c r="F162" s="48">
        <f t="shared" si="5"/>
        <v>74.5000000000001</v>
      </c>
      <c r="G162" s="47"/>
      <c r="H162" s="22" t="s">
        <v>35</v>
      </c>
    </row>
    <row r="163" ht="15.75" spans="1:8">
      <c r="A163" s="58">
        <v>44350</v>
      </c>
      <c r="B163" s="44">
        <v>0.27</v>
      </c>
      <c r="C163" s="47"/>
      <c r="D163" s="47"/>
      <c r="E163" s="47"/>
      <c r="F163" s="48">
        <f t="shared" si="5"/>
        <v>74.7700000000001</v>
      </c>
      <c r="G163" s="47"/>
      <c r="H163" s="22" t="s">
        <v>35</v>
      </c>
    </row>
    <row r="164" ht="15.75" spans="1:10">
      <c r="A164" s="58">
        <v>44351</v>
      </c>
      <c r="B164" s="44">
        <v>0.28</v>
      </c>
      <c r="C164" s="47"/>
      <c r="D164" s="47"/>
      <c r="E164" s="47"/>
      <c r="F164" s="48">
        <f t="shared" si="5"/>
        <v>75.0500000000001</v>
      </c>
      <c r="G164" s="47"/>
      <c r="H164" s="22" t="s">
        <v>35</v>
      </c>
      <c r="J164" s="3"/>
    </row>
    <row r="165" ht="15.75" spans="1:8">
      <c r="A165" s="58">
        <v>44352</v>
      </c>
      <c r="B165" s="44">
        <v>0.27</v>
      </c>
      <c r="C165" s="47"/>
      <c r="D165" s="47"/>
      <c r="E165" s="47"/>
      <c r="F165" s="48">
        <f t="shared" si="5"/>
        <v>75.3200000000001</v>
      </c>
      <c r="G165" s="47"/>
      <c r="H165" s="22" t="s">
        <v>35</v>
      </c>
    </row>
    <row r="166" ht="15.75" spans="1:8">
      <c r="A166" s="58">
        <v>44353</v>
      </c>
      <c r="B166" s="44">
        <v>0.27</v>
      </c>
      <c r="C166" s="47"/>
      <c r="D166" s="47"/>
      <c r="E166" s="47"/>
      <c r="F166" s="48">
        <f t="shared" si="5"/>
        <v>75.5900000000001</v>
      </c>
      <c r="G166" s="47"/>
      <c r="H166" s="22" t="s">
        <v>35</v>
      </c>
    </row>
    <row r="167" ht="15.75" spans="1:8">
      <c r="A167" s="58">
        <v>44354</v>
      </c>
      <c r="B167" s="44">
        <v>0.28</v>
      </c>
      <c r="C167" s="47"/>
      <c r="D167" s="47"/>
      <c r="E167" s="47"/>
      <c r="F167" s="48">
        <f t="shared" si="5"/>
        <v>75.8700000000001</v>
      </c>
      <c r="G167" s="47"/>
      <c r="H167" s="22" t="s">
        <v>35</v>
      </c>
    </row>
    <row r="168" ht="15.75" spans="1:8">
      <c r="A168" s="58">
        <v>44355</v>
      </c>
      <c r="B168" s="44">
        <v>0.31</v>
      </c>
      <c r="C168" s="47"/>
      <c r="D168" s="47"/>
      <c r="E168" s="47"/>
      <c r="F168" s="48">
        <f t="shared" si="5"/>
        <v>76.1800000000001</v>
      </c>
      <c r="G168" s="47"/>
      <c r="H168" s="22" t="s">
        <v>35</v>
      </c>
    </row>
    <row r="169" ht="15.75" spans="1:8">
      <c r="A169" s="58">
        <v>44356</v>
      </c>
      <c r="B169" s="44">
        <v>0.27</v>
      </c>
      <c r="C169" s="47"/>
      <c r="D169" s="47"/>
      <c r="E169" s="47"/>
      <c r="F169" s="48">
        <f t="shared" si="5"/>
        <v>76.4500000000001</v>
      </c>
      <c r="G169" s="47"/>
      <c r="H169" s="22" t="s">
        <v>35</v>
      </c>
    </row>
    <row r="170" ht="15.75" spans="1:8">
      <c r="A170" s="58">
        <v>44357</v>
      </c>
      <c r="B170" s="44">
        <v>1.53</v>
      </c>
      <c r="C170" s="47"/>
      <c r="D170" s="47"/>
      <c r="E170" s="47"/>
      <c r="F170" s="48">
        <f t="shared" si="5"/>
        <v>77.9800000000001</v>
      </c>
      <c r="G170" s="47"/>
      <c r="H170" s="22" t="s">
        <v>35</v>
      </c>
    </row>
    <row r="171" ht="15.75" spans="1:8">
      <c r="A171" s="58">
        <v>44358</v>
      </c>
      <c r="B171" s="44">
        <v>0.27</v>
      </c>
      <c r="C171" s="47"/>
      <c r="D171" s="47"/>
      <c r="E171" s="47"/>
      <c r="F171" s="48">
        <f t="shared" si="5"/>
        <v>78.2500000000001</v>
      </c>
      <c r="G171" s="47"/>
      <c r="H171" s="22" t="s">
        <v>35</v>
      </c>
    </row>
    <row r="172" ht="15.75" spans="1:8">
      <c r="A172" s="58">
        <v>44359</v>
      </c>
      <c r="B172" s="70">
        <v>0.27</v>
      </c>
      <c r="C172" s="47"/>
      <c r="D172" s="47"/>
      <c r="E172" s="47"/>
      <c r="F172" s="48">
        <f t="shared" si="5"/>
        <v>78.5200000000001</v>
      </c>
      <c r="G172" s="47"/>
      <c r="H172" s="22" t="s">
        <v>35</v>
      </c>
    </row>
    <row r="173" ht="15.75" spans="1:8">
      <c r="A173" s="58">
        <v>44360</v>
      </c>
      <c r="B173" s="44">
        <f>0.28+1.3</f>
        <v>1.58</v>
      </c>
      <c r="C173" s="47"/>
      <c r="D173" s="47"/>
      <c r="E173" s="47"/>
      <c r="F173" s="48">
        <f t="shared" si="5"/>
        <v>80.1000000000001</v>
      </c>
      <c r="G173" s="47"/>
      <c r="H173" s="22" t="s">
        <v>35</v>
      </c>
    </row>
    <row r="174" ht="15.75" spans="1:8">
      <c r="A174" s="58">
        <v>44361</v>
      </c>
      <c r="B174" s="44">
        <v>0.28</v>
      </c>
      <c r="C174" s="47"/>
      <c r="D174" s="47"/>
      <c r="E174" s="47"/>
      <c r="F174" s="48">
        <f t="shared" si="5"/>
        <v>80.3800000000001</v>
      </c>
      <c r="G174" s="47"/>
      <c r="H174" s="22" t="s">
        <v>35</v>
      </c>
    </row>
    <row r="175" ht="15.75" spans="1:8">
      <c r="A175" s="58">
        <v>44362</v>
      </c>
      <c r="B175" s="44">
        <v>0.28</v>
      </c>
      <c r="C175" s="47"/>
      <c r="D175" s="47"/>
      <c r="E175" s="47"/>
      <c r="F175" s="48">
        <f t="shared" si="5"/>
        <v>80.6600000000001</v>
      </c>
      <c r="G175" s="47"/>
      <c r="H175" s="22" t="s">
        <v>35</v>
      </c>
    </row>
    <row r="176" ht="15.75" spans="1:8">
      <c r="A176" s="58">
        <v>44363</v>
      </c>
      <c r="B176" s="44">
        <v>0.28</v>
      </c>
      <c r="C176" s="47"/>
      <c r="D176" s="47"/>
      <c r="E176" s="47"/>
      <c r="F176" s="48">
        <f t="shared" si="5"/>
        <v>80.9400000000001</v>
      </c>
      <c r="G176" s="47"/>
      <c r="H176" s="22" t="s">
        <v>35</v>
      </c>
    </row>
    <row r="177" ht="15.75" spans="1:8">
      <c r="A177" s="58">
        <v>44364</v>
      </c>
      <c r="B177" s="44">
        <v>0.27</v>
      </c>
      <c r="C177" s="47"/>
      <c r="D177" s="47"/>
      <c r="E177" s="47"/>
      <c r="F177" s="48">
        <f t="shared" si="5"/>
        <v>81.2100000000001</v>
      </c>
      <c r="G177" s="47"/>
      <c r="H177" s="22" t="s">
        <v>35</v>
      </c>
    </row>
    <row r="178" ht="15.75" spans="1:8">
      <c r="A178" s="58">
        <v>44365</v>
      </c>
      <c r="B178" s="44">
        <v>0.27</v>
      </c>
      <c r="C178" s="47"/>
      <c r="D178" s="47"/>
      <c r="E178" s="47"/>
      <c r="F178" s="48">
        <f t="shared" si="5"/>
        <v>81.48</v>
      </c>
      <c r="G178" s="47"/>
      <c r="H178" s="22" t="s">
        <v>35</v>
      </c>
    </row>
    <row r="179" ht="14.25" spans="1:8">
      <c r="A179" s="58">
        <v>44366</v>
      </c>
      <c r="B179" s="44">
        <v>0.29</v>
      </c>
      <c r="C179" s="51"/>
      <c r="D179" s="51"/>
      <c r="E179" s="51"/>
      <c r="F179" s="48">
        <f t="shared" si="5"/>
        <v>81.7700000000001</v>
      </c>
      <c r="G179" s="51"/>
      <c r="H179" s="22" t="s">
        <v>35</v>
      </c>
    </row>
    <row r="180" ht="14.25" spans="1:8">
      <c r="A180" s="58">
        <v>44367</v>
      </c>
      <c r="B180" s="44">
        <v>0.27</v>
      </c>
      <c r="C180" s="51"/>
      <c r="D180" s="51"/>
      <c r="E180" s="51"/>
      <c r="F180" s="48">
        <f t="shared" si="5"/>
        <v>82.04</v>
      </c>
      <c r="G180" s="51"/>
      <c r="H180" s="22" t="s">
        <v>35</v>
      </c>
    </row>
    <row r="181" ht="14.25" spans="1:8">
      <c r="A181" s="58">
        <v>44368</v>
      </c>
      <c r="B181" s="44">
        <v>0.28</v>
      </c>
      <c r="C181" s="51"/>
      <c r="D181" s="51"/>
      <c r="E181" s="51"/>
      <c r="F181" s="48">
        <f t="shared" si="5"/>
        <v>82.32</v>
      </c>
      <c r="G181" s="51"/>
      <c r="H181" s="22" t="s">
        <v>35</v>
      </c>
    </row>
    <row r="182" ht="14.25" spans="1:8">
      <c r="A182" s="58">
        <v>44369</v>
      </c>
      <c r="B182" s="44">
        <f>0.28+1.27</f>
        <v>1.55</v>
      </c>
      <c r="C182" s="51"/>
      <c r="D182" s="51"/>
      <c r="E182" s="51"/>
      <c r="F182" s="48">
        <f t="shared" si="5"/>
        <v>83.87</v>
      </c>
      <c r="G182" s="51"/>
      <c r="H182" s="22" t="s">
        <v>35</v>
      </c>
    </row>
    <row r="183" ht="14.25" spans="1:8">
      <c r="A183" s="58">
        <v>44370</v>
      </c>
      <c r="B183" s="44">
        <v>0.28</v>
      </c>
      <c r="C183" s="51"/>
      <c r="D183" s="51"/>
      <c r="E183" s="51"/>
      <c r="F183" s="48">
        <f t="shared" si="5"/>
        <v>84.15</v>
      </c>
      <c r="G183" s="51"/>
      <c r="H183" s="22" t="s">
        <v>35</v>
      </c>
    </row>
    <row r="184" ht="14.25" spans="1:13">
      <c r="A184" s="58">
        <v>44371</v>
      </c>
      <c r="B184" s="44">
        <v>0.27</v>
      </c>
      <c r="C184" s="51"/>
      <c r="D184" s="51"/>
      <c r="E184" s="51"/>
      <c r="F184" s="48">
        <f t="shared" si="5"/>
        <v>84.42</v>
      </c>
      <c r="G184" s="51"/>
      <c r="H184" s="22" t="s">
        <v>35</v>
      </c>
      <c r="M184" t="s">
        <v>34</v>
      </c>
    </row>
    <row r="185" ht="14.25" spans="1:8">
      <c r="A185" s="58">
        <v>44372</v>
      </c>
      <c r="B185" s="44">
        <v>0.27</v>
      </c>
      <c r="C185" s="51"/>
      <c r="D185" s="51"/>
      <c r="E185" s="51"/>
      <c r="F185" s="48">
        <f t="shared" si="5"/>
        <v>84.69</v>
      </c>
      <c r="G185" s="51"/>
      <c r="H185" s="22" t="s">
        <v>35</v>
      </c>
    </row>
    <row r="186" ht="14.25" spans="1:8">
      <c r="A186" s="58">
        <v>44373</v>
      </c>
      <c r="B186" s="44">
        <v>0.27</v>
      </c>
      <c r="C186" s="51"/>
      <c r="D186" s="51"/>
      <c r="E186" s="51"/>
      <c r="F186" s="48">
        <f t="shared" si="5"/>
        <v>84.96</v>
      </c>
      <c r="G186" s="51"/>
      <c r="H186" s="22" t="s">
        <v>35</v>
      </c>
    </row>
    <row r="187" ht="14.25" spans="1:8">
      <c r="A187" s="58">
        <v>44374</v>
      </c>
      <c r="B187" s="65">
        <v>0.27</v>
      </c>
      <c r="C187" s="51"/>
      <c r="D187" s="51"/>
      <c r="E187" s="51"/>
      <c r="F187" s="48">
        <f t="shared" si="5"/>
        <v>85.23</v>
      </c>
      <c r="G187" s="51"/>
      <c r="H187" s="22" t="s">
        <v>35</v>
      </c>
    </row>
    <row r="188" ht="14.25" spans="1:8">
      <c r="A188" s="58">
        <v>44375</v>
      </c>
      <c r="B188" s="44">
        <v>0.27</v>
      </c>
      <c r="C188" s="51"/>
      <c r="D188" s="51"/>
      <c r="E188" s="51"/>
      <c r="F188" s="48">
        <f t="shared" si="5"/>
        <v>85.5</v>
      </c>
      <c r="G188" s="51"/>
      <c r="H188" s="22" t="s">
        <v>35</v>
      </c>
    </row>
    <row r="189" ht="14.25" spans="1:8">
      <c r="A189" s="58">
        <v>44376</v>
      </c>
      <c r="B189" s="69">
        <v>0.28</v>
      </c>
      <c r="C189" s="51"/>
      <c r="D189" s="51"/>
      <c r="E189" s="51"/>
      <c r="F189" s="48">
        <f t="shared" si="5"/>
        <v>85.78</v>
      </c>
      <c r="G189" s="51"/>
      <c r="H189" s="22" t="s">
        <v>35</v>
      </c>
    </row>
    <row r="190" ht="14.25" spans="1:8">
      <c r="A190" s="58">
        <v>44377</v>
      </c>
      <c r="B190" s="52">
        <f>0.28+1.2</f>
        <v>1.48</v>
      </c>
      <c r="C190" s="51"/>
      <c r="D190" s="51"/>
      <c r="E190" s="51"/>
      <c r="F190" s="48">
        <f t="shared" si="5"/>
        <v>87.26</v>
      </c>
      <c r="G190" s="51"/>
      <c r="H190" s="22" t="s">
        <v>35</v>
      </c>
    </row>
    <row r="191" ht="15.75" spans="1:8">
      <c r="A191" s="55" t="s">
        <v>12</v>
      </c>
      <c r="B191" s="56">
        <f>SUM(B161:B190)</f>
        <v>13.33</v>
      </c>
      <c r="C191" s="51"/>
      <c r="D191" s="51"/>
      <c r="E191" s="57">
        <v>0</v>
      </c>
      <c r="F191" s="60">
        <f>F190</f>
        <v>87.26</v>
      </c>
      <c r="G191" s="47"/>
      <c r="H191" s="63"/>
    </row>
    <row r="192" ht="15.75" spans="1:8">
      <c r="A192" s="58">
        <v>44378</v>
      </c>
      <c r="B192" s="44">
        <v>0.27</v>
      </c>
      <c r="C192" s="47"/>
      <c r="D192" s="47"/>
      <c r="E192" s="47"/>
      <c r="F192" s="48">
        <f t="shared" ref="F192:F222" si="6">B192+F191</f>
        <v>87.53</v>
      </c>
      <c r="G192" s="47"/>
      <c r="H192" s="22" t="s">
        <v>35</v>
      </c>
    </row>
    <row r="193" ht="15.75" spans="1:8">
      <c r="A193" s="58">
        <v>44379</v>
      </c>
      <c r="B193" s="44">
        <v>0.27</v>
      </c>
      <c r="C193" s="47"/>
      <c r="D193" s="47"/>
      <c r="E193" s="47"/>
      <c r="F193" s="48">
        <f t="shared" si="6"/>
        <v>87.8</v>
      </c>
      <c r="G193" s="47"/>
      <c r="H193" s="22" t="s">
        <v>35</v>
      </c>
    </row>
    <row r="194" ht="15.75" spans="1:8">
      <c r="A194" s="58">
        <v>44380</v>
      </c>
      <c r="B194" s="44">
        <v>0.27</v>
      </c>
      <c r="C194" s="47"/>
      <c r="D194" s="47"/>
      <c r="E194" s="47"/>
      <c r="F194" s="48">
        <f t="shared" si="6"/>
        <v>88.07</v>
      </c>
      <c r="G194" s="47"/>
      <c r="H194" s="22" t="s">
        <v>35</v>
      </c>
    </row>
    <row r="195" ht="15.75" spans="1:8">
      <c r="A195" s="58">
        <v>44381</v>
      </c>
      <c r="B195" s="44">
        <v>0.27</v>
      </c>
      <c r="C195" s="47"/>
      <c r="D195" s="47"/>
      <c r="E195" s="47"/>
      <c r="F195" s="48">
        <f t="shared" si="6"/>
        <v>88.34</v>
      </c>
      <c r="G195" s="47"/>
      <c r="H195" s="22" t="s">
        <v>35</v>
      </c>
    </row>
    <row r="196" ht="15.75" spans="1:8">
      <c r="A196" s="58">
        <v>44382</v>
      </c>
      <c r="B196" s="44">
        <v>0.28</v>
      </c>
      <c r="C196" s="47"/>
      <c r="D196" s="47"/>
      <c r="E196" s="47"/>
      <c r="F196" s="48">
        <f t="shared" si="6"/>
        <v>88.62</v>
      </c>
      <c r="G196" s="47"/>
      <c r="H196" s="22" t="s">
        <v>35</v>
      </c>
    </row>
    <row r="197" ht="15.75" spans="1:8">
      <c r="A197" s="58">
        <v>44383</v>
      </c>
      <c r="B197" s="52">
        <v>0.28</v>
      </c>
      <c r="C197" s="47"/>
      <c r="D197" s="47"/>
      <c r="E197" s="47"/>
      <c r="F197" s="48">
        <f t="shared" si="6"/>
        <v>88.9</v>
      </c>
      <c r="G197" s="47"/>
      <c r="H197" s="22" t="s">
        <v>35</v>
      </c>
    </row>
    <row r="198" ht="15.75" spans="1:8">
      <c r="A198" s="58">
        <v>44384</v>
      </c>
      <c r="B198" s="52">
        <v>0.27</v>
      </c>
      <c r="C198" s="47"/>
      <c r="D198" s="47"/>
      <c r="E198" s="47"/>
      <c r="F198" s="48">
        <f t="shared" si="6"/>
        <v>89.17</v>
      </c>
      <c r="G198" s="47"/>
      <c r="H198" s="22" t="s">
        <v>35</v>
      </c>
    </row>
    <row r="199" ht="15.75" spans="1:8">
      <c r="A199" s="58">
        <v>44385</v>
      </c>
      <c r="B199" s="44">
        <v>0.27</v>
      </c>
      <c r="C199" s="47"/>
      <c r="D199" s="47"/>
      <c r="E199" s="47"/>
      <c r="F199" s="48">
        <f t="shared" si="6"/>
        <v>89.44</v>
      </c>
      <c r="G199" s="47"/>
      <c r="H199" s="22" t="s">
        <v>35</v>
      </c>
    </row>
    <row r="200" ht="15.75" spans="1:8">
      <c r="A200" s="58">
        <v>44386</v>
      </c>
      <c r="B200" s="44">
        <v>0.27</v>
      </c>
      <c r="C200" s="47"/>
      <c r="D200" s="47"/>
      <c r="E200" s="47"/>
      <c r="F200" s="48">
        <f t="shared" si="6"/>
        <v>89.71</v>
      </c>
      <c r="G200" s="47"/>
      <c r="H200" s="22" t="s">
        <v>35</v>
      </c>
    </row>
    <row r="201" ht="15.75" spans="1:8">
      <c r="A201" s="58">
        <v>44387</v>
      </c>
      <c r="B201" s="44">
        <v>0.27</v>
      </c>
      <c r="C201" s="47"/>
      <c r="D201" s="47"/>
      <c r="E201" s="47"/>
      <c r="F201" s="48">
        <f t="shared" si="6"/>
        <v>89.98</v>
      </c>
      <c r="G201" s="47"/>
      <c r="H201" s="22" t="s">
        <v>35</v>
      </c>
    </row>
    <row r="202" ht="15.75" spans="1:8">
      <c r="A202" s="58">
        <v>44388</v>
      </c>
      <c r="B202" s="52">
        <v>0.28</v>
      </c>
      <c r="C202" s="47"/>
      <c r="D202" s="47"/>
      <c r="E202" s="47"/>
      <c r="F202" s="48">
        <f t="shared" si="6"/>
        <v>90.26</v>
      </c>
      <c r="G202" s="47"/>
      <c r="H202" s="22" t="s">
        <v>35</v>
      </c>
    </row>
    <row r="203" ht="15.75" spans="1:8">
      <c r="A203" s="58">
        <v>44389</v>
      </c>
      <c r="B203" s="70">
        <v>0.28</v>
      </c>
      <c r="C203" s="47"/>
      <c r="D203" s="47"/>
      <c r="E203" s="47"/>
      <c r="F203" s="48">
        <f t="shared" si="6"/>
        <v>90.54</v>
      </c>
      <c r="G203" s="47"/>
      <c r="H203" s="22" t="s">
        <v>35</v>
      </c>
    </row>
    <row r="204" ht="15.75" spans="1:8">
      <c r="A204" s="58">
        <v>44390</v>
      </c>
      <c r="B204" s="44">
        <v>0.29</v>
      </c>
      <c r="C204" s="47"/>
      <c r="D204" s="47"/>
      <c r="E204" s="47"/>
      <c r="F204" s="48">
        <f t="shared" si="6"/>
        <v>90.83</v>
      </c>
      <c r="G204" s="47"/>
      <c r="H204" s="22" t="s">
        <v>35</v>
      </c>
    </row>
    <row r="205" ht="15.75" spans="1:8">
      <c r="A205" s="58">
        <v>44391</v>
      </c>
      <c r="B205" s="44">
        <v>0.28</v>
      </c>
      <c r="C205" s="47"/>
      <c r="D205" s="47"/>
      <c r="E205" s="47"/>
      <c r="F205" s="48">
        <f t="shared" si="6"/>
        <v>91.11</v>
      </c>
      <c r="G205" s="47"/>
      <c r="H205" s="22" t="s">
        <v>35</v>
      </c>
    </row>
    <row r="206" ht="15.75" spans="1:8">
      <c r="A206" s="58">
        <v>44392</v>
      </c>
      <c r="B206" s="44">
        <v>0.28</v>
      </c>
      <c r="C206" s="47"/>
      <c r="D206" s="47"/>
      <c r="E206" s="47"/>
      <c r="F206" s="48">
        <f t="shared" si="6"/>
        <v>91.39</v>
      </c>
      <c r="G206" s="47" t="s">
        <v>14</v>
      </c>
      <c r="H206" s="22" t="s">
        <v>35</v>
      </c>
    </row>
    <row r="207" ht="15.75" spans="1:8">
      <c r="A207" s="58">
        <v>44393</v>
      </c>
      <c r="B207" s="44">
        <v>0.3</v>
      </c>
      <c r="C207" s="47"/>
      <c r="D207" s="47"/>
      <c r="E207" s="47"/>
      <c r="F207" s="48">
        <f t="shared" si="6"/>
        <v>91.69</v>
      </c>
      <c r="G207" s="47"/>
      <c r="H207" s="22" t="s">
        <v>35</v>
      </c>
    </row>
    <row r="208" ht="15.75" spans="1:8">
      <c r="A208" s="58">
        <v>44394</v>
      </c>
      <c r="B208" s="44">
        <v>0.28</v>
      </c>
      <c r="C208" s="47"/>
      <c r="D208" s="47"/>
      <c r="E208" s="47"/>
      <c r="F208" s="48">
        <f t="shared" si="6"/>
        <v>91.97</v>
      </c>
      <c r="G208" s="47"/>
      <c r="H208" s="22" t="s">
        <v>35</v>
      </c>
    </row>
    <row r="209" ht="15.75" spans="1:8">
      <c r="A209" s="58">
        <v>44395</v>
      </c>
      <c r="B209" s="44">
        <f>0.28+1.02</f>
        <v>1.3</v>
      </c>
      <c r="C209" s="47"/>
      <c r="D209" s="47"/>
      <c r="E209" s="47"/>
      <c r="F209" s="48">
        <f t="shared" si="6"/>
        <v>93.27</v>
      </c>
      <c r="G209" s="47"/>
      <c r="H209" s="22" t="s">
        <v>35</v>
      </c>
    </row>
    <row r="210" ht="14.25" spans="1:8">
      <c r="A210" s="58">
        <v>44396</v>
      </c>
      <c r="B210" s="44">
        <v>0.3</v>
      </c>
      <c r="C210" s="51"/>
      <c r="D210" s="51"/>
      <c r="E210" s="51"/>
      <c r="F210" s="48">
        <f t="shared" si="6"/>
        <v>93.57</v>
      </c>
      <c r="G210" s="51"/>
      <c r="H210" s="22" t="s">
        <v>35</v>
      </c>
    </row>
    <row r="211" ht="14.25" spans="1:8">
      <c r="A211" s="58">
        <v>44397</v>
      </c>
      <c r="B211" s="44">
        <v>0.29</v>
      </c>
      <c r="C211" s="51"/>
      <c r="D211" s="51"/>
      <c r="E211" s="51"/>
      <c r="F211" s="48">
        <f t="shared" si="6"/>
        <v>93.86</v>
      </c>
      <c r="G211" s="51"/>
      <c r="H211" s="22" t="s">
        <v>35</v>
      </c>
    </row>
    <row r="212" ht="14.25" spans="1:8">
      <c r="A212" s="58">
        <v>44398</v>
      </c>
      <c r="B212" s="44">
        <f>0.3+3.28</f>
        <v>3.58</v>
      </c>
      <c r="C212" s="51"/>
      <c r="D212" s="51"/>
      <c r="E212" s="51"/>
      <c r="F212" s="48">
        <f t="shared" si="6"/>
        <v>97.44</v>
      </c>
      <c r="G212" s="51"/>
      <c r="H212" s="22" t="s">
        <v>35</v>
      </c>
    </row>
    <row r="213" ht="14.25" spans="1:8">
      <c r="A213" s="58">
        <v>44399</v>
      </c>
      <c r="B213" s="44">
        <v>1.52</v>
      </c>
      <c r="C213" s="51"/>
      <c r="D213" s="51"/>
      <c r="E213" s="51"/>
      <c r="F213" s="48">
        <f t="shared" si="6"/>
        <v>98.96</v>
      </c>
      <c r="G213" s="51"/>
      <c r="H213" s="22" t="s">
        <v>35</v>
      </c>
    </row>
    <row r="214" ht="14.25" spans="1:8">
      <c r="A214" s="58">
        <v>44400</v>
      </c>
      <c r="B214" s="44">
        <v>1.52</v>
      </c>
      <c r="C214" s="51"/>
      <c r="D214" s="51"/>
      <c r="E214" s="51"/>
      <c r="F214" s="48">
        <f t="shared" si="6"/>
        <v>100.48</v>
      </c>
      <c r="G214" s="51"/>
      <c r="H214" s="22" t="s">
        <v>35</v>
      </c>
    </row>
    <row r="215" ht="14.25" spans="1:8">
      <c r="A215" s="58">
        <v>44401</v>
      </c>
      <c r="B215" s="44">
        <v>0.28</v>
      </c>
      <c r="C215" s="51"/>
      <c r="D215" s="51"/>
      <c r="E215" s="51"/>
      <c r="F215" s="48">
        <f t="shared" si="6"/>
        <v>100.76</v>
      </c>
      <c r="G215" s="51"/>
      <c r="H215" s="22" t="s">
        <v>35</v>
      </c>
    </row>
    <row r="216" ht="14.25" spans="1:8">
      <c r="A216" s="58">
        <v>44402</v>
      </c>
      <c r="B216" s="44">
        <v>0.27</v>
      </c>
      <c r="C216" s="51"/>
      <c r="D216" s="51"/>
      <c r="E216" s="51"/>
      <c r="F216" s="48">
        <f t="shared" si="6"/>
        <v>101.03</v>
      </c>
      <c r="G216" s="51"/>
      <c r="H216" s="22" t="s">
        <v>35</v>
      </c>
    </row>
    <row r="217" ht="14.25" spans="1:8">
      <c r="A217" s="58">
        <v>44403</v>
      </c>
      <c r="B217" s="44">
        <v>0.28</v>
      </c>
      <c r="C217" s="51"/>
      <c r="D217" s="51"/>
      <c r="E217" s="51"/>
      <c r="F217" s="48">
        <f t="shared" si="6"/>
        <v>101.31</v>
      </c>
      <c r="G217" s="51"/>
      <c r="H217" s="22" t="s">
        <v>35</v>
      </c>
    </row>
    <row r="218" ht="14.25" spans="1:8">
      <c r="A218" s="58">
        <v>44404</v>
      </c>
      <c r="B218" s="65">
        <v>0.28</v>
      </c>
      <c r="C218" s="51"/>
      <c r="D218" s="51"/>
      <c r="E218" s="51"/>
      <c r="F218" s="48">
        <f t="shared" si="6"/>
        <v>101.59</v>
      </c>
      <c r="G218" s="51"/>
      <c r="H218" s="22" t="s">
        <v>35</v>
      </c>
    </row>
    <row r="219" ht="14.25" spans="1:8">
      <c r="A219" s="58">
        <v>44405</v>
      </c>
      <c r="B219" s="44">
        <v>0.28</v>
      </c>
      <c r="C219" s="51"/>
      <c r="D219" s="51"/>
      <c r="E219" s="51"/>
      <c r="F219" s="48">
        <f t="shared" si="6"/>
        <v>101.87</v>
      </c>
      <c r="G219" s="51"/>
      <c r="H219" s="22" t="s">
        <v>35</v>
      </c>
    </row>
    <row r="220" ht="14.25" spans="1:8">
      <c r="A220" s="58">
        <v>44406</v>
      </c>
      <c r="B220" s="69">
        <v>0.27</v>
      </c>
      <c r="C220" s="51"/>
      <c r="D220" s="51"/>
      <c r="E220" s="51"/>
      <c r="F220" s="48">
        <f t="shared" si="6"/>
        <v>102.14</v>
      </c>
      <c r="G220" s="51"/>
      <c r="H220" s="22" t="s">
        <v>35</v>
      </c>
    </row>
    <row r="221" ht="14.25" spans="1:8">
      <c r="A221" s="58">
        <v>44407</v>
      </c>
      <c r="B221" s="52">
        <v>0.28</v>
      </c>
      <c r="C221" s="51"/>
      <c r="D221" s="51"/>
      <c r="E221" s="51"/>
      <c r="F221" s="48">
        <f t="shared" si="6"/>
        <v>102.42</v>
      </c>
      <c r="G221" s="51"/>
      <c r="H221" s="22" t="s">
        <v>35</v>
      </c>
    </row>
    <row r="222" ht="14.25" spans="1:8">
      <c r="A222" s="58">
        <v>44408</v>
      </c>
      <c r="B222" s="66">
        <v>0.27</v>
      </c>
      <c r="C222" s="51"/>
      <c r="D222" s="51"/>
      <c r="E222" s="51"/>
      <c r="F222" s="48">
        <f t="shared" si="6"/>
        <v>102.69</v>
      </c>
      <c r="G222" s="51"/>
      <c r="H222" s="22" t="s">
        <v>35</v>
      </c>
    </row>
    <row r="223" ht="15.75" spans="1:8">
      <c r="A223" s="58" t="s">
        <v>12</v>
      </c>
      <c r="B223" s="56">
        <f>SUM(B192:B222)</f>
        <v>15.43</v>
      </c>
      <c r="C223" s="51"/>
      <c r="D223" s="51"/>
      <c r="E223" s="57">
        <v>0</v>
      </c>
      <c r="F223" s="60">
        <f>F222</f>
        <v>102.69</v>
      </c>
      <c r="G223" s="47"/>
      <c r="H223" s="22"/>
    </row>
    <row r="224" ht="15.75" spans="1:8">
      <c r="A224" s="58">
        <v>44409</v>
      </c>
      <c r="B224" s="52">
        <v>0.27</v>
      </c>
      <c r="C224" s="47"/>
      <c r="D224" s="47"/>
      <c r="E224" s="47"/>
      <c r="F224" s="48">
        <f t="shared" ref="F224:F254" si="7">B224+F223</f>
        <v>102.96</v>
      </c>
      <c r="G224" s="47"/>
      <c r="H224" s="22" t="s">
        <v>35</v>
      </c>
    </row>
    <row r="225" ht="15.75" spans="1:8">
      <c r="A225" s="58">
        <v>44410</v>
      </c>
      <c r="B225" s="44">
        <v>4.27</v>
      </c>
      <c r="C225" s="47"/>
      <c r="D225" s="47"/>
      <c r="E225" s="47"/>
      <c r="F225" s="48">
        <f t="shared" si="7"/>
        <v>107.23</v>
      </c>
      <c r="G225" s="47"/>
      <c r="H225" s="22" t="s">
        <v>35</v>
      </c>
    </row>
    <row r="226" ht="15.75" spans="1:8">
      <c r="A226" s="58">
        <v>44411</v>
      </c>
      <c r="B226" s="44">
        <v>2.09</v>
      </c>
      <c r="C226" s="47"/>
      <c r="D226" s="47"/>
      <c r="E226" s="47"/>
      <c r="F226" s="48">
        <f t="shared" si="7"/>
        <v>109.32</v>
      </c>
      <c r="G226" s="47"/>
      <c r="H226" s="22" t="s">
        <v>35</v>
      </c>
    </row>
    <row r="227" ht="15.75" spans="1:8">
      <c r="A227" s="58">
        <v>44412</v>
      </c>
      <c r="B227" s="44">
        <v>1.71</v>
      </c>
      <c r="C227" s="47"/>
      <c r="D227" s="47"/>
      <c r="E227" s="47"/>
      <c r="F227" s="48">
        <f t="shared" si="7"/>
        <v>111.03</v>
      </c>
      <c r="G227" s="47"/>
      <c r="H227" s="22" t="s">
        <v>35</v>
      </c>
    </row>
    <row r="228" ht="15.75" spans="1:8">
      <c r="A228" s="58">
        <v>44413</v>
      </c>
      <c r="B228" s="67">
        <v>0.27</v>
      </c>
      <c r="C228" s="47"/>
      <c r="D228" s="47"/>
      <c r="E228" s="47"/>
      <c r="F228" s="48">
        <f t="shared" si="7"/>
        <v>111.3</v>
      </c>
      <c r="G228" s="47"/>
      <c r="H228" s="22" t="s">
        <v>35</v>
      </c>
    </row>
    <row r="229" ht="15.75" spans="1:8">
      <c r="A229" s="58">
        <v>44414</v>
      </c>
      <c r="B229" s="67">
        <v>0.27</v>
      </c>
      <c r="C229" s="47"/>
      <c r="D229" s="47"/>
      <c r="E229" s="47"/>
      <c r="F229" s="48">
        <f t="shared" si="7"/>
        <v>111.57</v>
      </c>
      <c r="G229" s="47"/>
      <c r="H229" s="22" t="s">
        <v>35</v>
      </c>
    </row>
    <row r="230" ht="15.75" spans="1:8">
      <c r="A230" s="58">
        <v>44415</v>
      </c>
      <c r="B230" s="67">
        <v>0.27</v>
      </c>
      <c r="C230" s="47"/>
      <c r="D230" s="47"/>
      <c r="E230" s="47"/>
      <c r="F230" s="48">
        <f t="shared" si="7"/>
        <v>111.84</v>
      </c>
      <c r="G230" s="47"/>
      <c r="H230" s="22" t="s">
        <v>35</v>
      </c>
    </row>
    <row r="231" ht="15.75" spans="1:8">
      <c r="A231" s="58">
        <v>44416</v>
      </c>
      <c r="B231" s="67">
        <v>0.28</v>
      </c>
      <c r="C231" s="47"/>
      <c r="D231" s="47"/>
      <c r="E231" s="47"/>
      <c r="F231" s="48">
        <f t="shared" si="7"/>
        <v>112.12</v>
      </c>
      <c r="G231" s="47"/>
      <c r="H231" s="22" t="s">
        <v>35</v>
      </c>
    </row>
    <row r="232" ht="15.75" spans="1:8">
      <c r="A232" s="58">
        <v>44417</v>
      </c>
      <c r="B232" s="44">
        <v>0.28</v>
      </c>
      <c r="C232" s="47"/>
      <c r="D232" s="47"/>
      <c r="E232" s="47"/>
      <c r="F232" s="48">
        <f t="shared" si="7"/>
        <v>112.4</v>
      </c>
      <c r="G232" s="47"/>
      <c r="H232" s="22" t="s">
        <v>35</v>
      </c>
    </row>
    <row r="233" ht="15.75" spans="1:8">
      <c r="A233" s="58">
        <v>44418</v>
      </c>
      <c r="B233" s="44">
        <v>0.29</v>
      </c>
      <c r="C233" s="47"/>
      <c r="D233" s="47"/>
      <c r="E233" s="47"/>
      <c r="F233" s="48">
        <f t="shared" si="7"/>
        <v>112.69</v>
      </c>
      <c r="G233" s="47"/>
      <c r="H233" s="22" t="s">
        <v>35</v>
      </c>
    </row>
    <row r="234" ht="15.75" spans="1:8">
      <c r="A234" s="58">
        <v>44419</v>
      </c>
      <c r="B234" s="44">
        <v>0.27</v>
      </c>
      <c r="C234" s="47"/>
      <c r="D234" s="47"/>
      <c r="E234" s="47"/>
      <c r="F234" s="48">
        <f t="shared" si="7"/>
        <v>112.96</v>
      </c>
      <c r="G234" s="47"/>
      <c r="H234" s="22" t="s">
        <v>35</v>
      </c>
    </row>
    <row r="235" ht="15.75" spans="1:15">
      <c r="A235" s="58">
        <v>44420</v>
      </c>
      <c r="B235" s="68">
        <v>0.26</v>
      </c>
      <c r="C235" s="47"/>
      <c r="D235" s="47"/>
      <c r="E235" s="47"/>
      <c r="F235" s="48">
        <f t="shared" si="7"/>
        <v>113.22</v>
      </c>
      <c r="G235" s="47"/>
      <c r="H235" s="22" t="s">
        <v>35</v>
      </c>
      <c r="O235" t="s">
        <v>13</v>
      </c>
    </row>
    <row r="236" ht="15.75" spans="1:8">
      <c r="A236" s="58">
        <v>44421</v>
      </c>
      <c r="B236" s="67">
        <v>0.26</v>
      </c>
      <c r="C236" s="47"/>
      <c r="D236" s="47"/>
      <c r="E236" s="47"/>
      <c r="F236" s="48">
        <f t="shared" si="7"/>
        <v>113.48</v>
      </c>
      <c r="G236" s="47"/>
      <c r="H236" s="22" t="s">
        <v>35</v>
      </c>
    </row>
    <row r="237" ht="15.75" spans="1:8">
      <c r="A237" s="58">
        <v>44422</v>
      </c>
      <c r="B237" s="67">
        <v>0.26</v>
      </c>
      <c r="C237" s="47"/>
      <c r="D237" s="47"/>
      <c r="E237" s="47"/>
      <c r="F237" s="48">
        <f t="shared" si="7"/>
        <v>113.74</v>
      </c>
      <c r="G237" s="47"/>
      <c r="H237" s="22" t="s">
        <v>35</v>
      </c>
    </row>
    <row r="238" ht="15.75" spans="1:8">
      <c r="A238" s="58">
        <v>44423</v>
      </c>
      <c r="B238" s="67">
        <v>0.26</v>
      </c>
      <c r="C238" s="47"/>
      <c r="D238" s="47"/>
      <c r="E238" s="47"/>
      <c r="F238" s="48">
        <f t="shared" si="7"/>
        <v>114</v>
      </c>
      <c r="G238" s="47" t="s">
        <v>14</v>
      </c>
      <c r="H238" s="22" t="s">
        <v>35</v>
      </c>
    </row>
    <row r="239" ht="15.75" spans="1:8">
      <c r="A239" s="58">
        <v>44424</v>
      </c>
      <c r="B239" s="44">
        <v>0.26</v>
      </c>
      <c r="C239" s="47"/>
      <c r="D239" s="47"/>
      <c r="E239" s="47"/>
      <c r="F239" s="48">
        <f t="shared" si="7"/>
        <v>114.26</v>
      </c>
      <c r="G239" s="47"/>
      <c r="H239" s="22" t="s">
        <v>35</v>
      </c>
    </row>
    <row r="240" ht="15.75" spans="1:8">
      <c r="A240" s="58">
        <v>44425</v>
      </c>
      <c r="B240" s="44">
        <v>0.28</v>
      </c>
      <c r="C240" s="47"/>
      <c r="D240" s="47"/>
      <c r="E240" s="47"/>
      <c r="F240" s="48">
        <f t="shared" si="7"/>
        <v>114.54</v>
      </c>
      <c r="G240" s="47"/>
      <c r="H240" s="22" t="s">
        <v>35</v>
      </c>
    </row>
    <row r="241" ht="15.75" spans="1:8">
      <c r="A241" s="58">
        <v>44426</v>
      </c>
      <c r="B241" s="44">
        <v>0.28</v>
      </c>
      <c r="C241" s="47"/>
      <c r="D241" s="47"/>
      <c r="E241" s="47"/>
      <c r="F241" s="48">
        <f t="shared" si="7"/>
        <v>114.82</v>
      </c>
      <c r="G241" s="47"/>
      <c r="H241" s="22" t="s">
        <v>35</v>
      </c>
    </row>
    <row r="242" ht="14.25" spans="1:8">
      <c r="A242" s="58">
        <v>44427</v>
      </c>
      <c r="B242" s="44">
        <v>1.7</v>
      </c>
      <c r="C242" s="51"/>
      <c r="D242" s="51"/>
      <c r="E242" s="51"/>
      <c r="F242" s="48">
        <f t="shared" si="7"/>
        <v>116.52</v>
      </c>
      <c r="G242" s="51"/>
      <c r="H242" s="22" t="s">
        <v>35</v>
      </c>
    </row>
    <row r="243" ht="14.25" spans="1:8">
      <c r="A243" s="58">
        <v>44428</v>
      </c>
      <c r="B243" s="44">
        <v>0.63</v>
      </c>
      <c r="C243" s="51"/>
      <c r="D243" s="51"/>
      <c r="E243" s="51"/>
      <c r="F243" s="48">
        <f t="shared" si="7"/>
        <v>117.15</v>
      </c>
      <c r="G243" s="51"/>
      <c r="H243" s="22" t="s">
        <v>35</v>
      </c>
    </row>
    <row r="244" ht="14.25" spans="1:8">
      <c r="A244" s="58">
        <v>44429</v>
      </c>
      <c r="B244" s="44">
        <v>0.62</v>
      </c>
      <c r="C244" s="51"/>
      <c r="D244" s="51"/>
      <c r="E244" s="51"/>
      <c r="F244" s="48">
        <f t="shared" si="7"/>
        <v>117.77</v>
      </c>
      <c r="G244" s="51"/>
      <c r="H244" s="22" t="s">
        <v>35</v>
      </c>
    </row>
    <row r="245" ht="14.25" spans="1:8">
      <c r="A245" s="58">
        <v>44430</v>
      </c>
      <c r="B245" s="44">
        <v>1.2</v>
      </c>
      <c r="C245" s="51"/>
      <c r="D245" s="51"/>
      <c r="E245" s="51"/>
      <c r="F245" s="48">
        <f t="shared" si="7"/>
        <v>118.97</v>
      </c>
      <c r="G245" s="51"/>
      <c r="H245" s="22" t="s">
        <v>35</v>
      </c>
    </row>
    <row r="246" ht="14.25" spans="1:8">
      <c r="A246" s="58">
        <v>44431</v>
      </c>
      <c r="B246" s="67">
        <v>0.27</v>
      </c>
      <c r="C246" s="51"/>
      <c r="D246" s="51"/>
      <c r="E246" s="51"/>
      <c r="F246" s="48">
        <f t="shared" si="7"/>
        <v>119.24</v>
      </c>
      <c r="G246" s="51"/>
      <c r="H246" s="22" t="s">
        <v>35</v>
      </c>
    </row>
    <row r="247" ht="14.25" spans="1:8">
      <c r="A247" s="58">
        <v>44432</v>
      </c>
      <c r="B247" s="67">
        <v>0.27</v>
      </c>
      <c r="C247" s="51"/>
      <c r="D247" s="51"/>
      <c r="E247" s="51"/>
      <c r="F247" s="48">
        <f t="shared" si="7"/>
        <v>119.51</v>
      </c>
      <c r="G247" s="51"/>
      <c r="H247" s="22" t="s">
        <v>35</v>
      </c>
    </row>
    <row r="248" ht="14.25" spans="1:8">
      <c r="A248" s="58">
        <v>44433</v>
      </c>
      <c r="B248" s="67">
        <v>0.27</v>
      </c>
      <c r="C248" s="51"/>
      <c r="D248" s="51"/>
      <c r="E248" s="51"/>
      <c r="F248" s="48">
        <f t="shared" si="7"/>
        <v>119.78</v>
      </c>
      <c r="G248" s="51"/>
      <c r="H248" s="22" t="s">
        <v>35</v>
      </c>
    </row>
    <row r="249" ht="14.25" spans="1:8">
      <c r="A249" s="58">
        <v>44434</v>
      </c>
      <c r="B249" s="67">
        <f>0.26+2.5</f>
        <v>2.76</v>
      </c>
      <c r="C249" s="51"/>
      <c r="D249" s="51"/>
      <c r="E249" s="51"/>
      <c r="F249" s="48">
        <f t="shared" si="7"/>
        <v>122.54</v>
      </c>
      <c r="G249" s="51"/>
      <c r="H249" s="22" t="s">
        <v>35</v>
      </c>
    </row>
    <row r="250" ht="14.25" spans="1:8">
      <c r="A250" s="58">
        <v>44435</v>
      </c>
      <c r="B250" s="44">
        <v>0.27</v>
      </c>
      <c r="C250" s="51"/>
      <c r="D250" s="51"/>
      <c r="E250" s="51"/>
      <c r="F250" s="48">
        <f t="shared" si="7"/>
        <v>122.81</v>
      </c>
      <c r="G250" s="51"/>
      <c r="H250" s="22" t="s">
        <v>35</v>
      </c>
    </row>
    <row r="251" ht="14.25" spans="1:8">
      <c r="A251" s="58">
        <v>44436</v>
      </c>
      <c r="B251" s="65">
        <v>0.26</v>
      </c>
      <c r="C251" s="51"/>
      <c r="D251" s="51"/>
      <c r="E251" s="51"/>
      <c r="F251" s="48">
        <f t="shared" si="7"/>
        <v>123.07</v>
      </c>
      <c r="G251" s="51"/>
      <c r="H251" s="22" t="s">
        <v>35</v>
      </c>
    </row>
    <row r="252" ht="14.25" spans="1:8">
      <c r="A252" s="58">
        <v>44437</v>
      </c>
      <c r="B252" s="44">
        <v>0.26</v>
      </c>
      <c r="C252" s="51"/>
      <c r="D252" s="51"/>
      <c r="E252" s="51"/>
      <c r="F252" s="48">
        <f t="shared" si="7"/>
        <v>123.33</v>
      </c>
      <c r="G252" s="51"/>
      <c r="H252" s="22" t="s">
        <v>35</v>
      </c>
    </row>
    <row r="253" ht="14.25" spans="1:8">
      <c r="A253" s="58">
        <v>44438</v>
      </c>
      <c r="B253" s="67">
        <v>0.26</v>
      </c>
      <c r="C253" s="51"/>
      <c r="D253" s="51"/>
      <c r="E253" s="51"/>
      <c r="F253" s="48">
        <f t="shared" si="7"/>
        <v>123.59</v>
      </c>
      <c r="G253" s="51"/>
      <c r="H253" s="22" t="s">
        <v>35</v>
      </c>
    </row>
    <row r="254" ht="14.25" spans="1:8">
      <c r="A254" s="58">
        <v>44439</v>
      </c>
      <c r="B254" s="67">
        <v>0.26</v>
      </c>
      <c r="C254" s="51"/>
      <c r="D254" s="51"/>
      <c r="E254" s="51"/>
      <c r="F254" s="48">
        <f t="shared" si="7"/>
        <v>123.85</v>
      </c>
      <c r="G254" s="51"/>
      <c r="H254" s="22" t="s">
        <v>35</v>
      </c>
    </row>
    <row r="255" ht="15.75" spans="1:8">
      <c r="A255" s="55" t="s">
        <v>12</v>
      </c>
      <c r="B255" s="56">
        <f>SUM(B224:B254)</f>
        <v>21.16</v>
      </c>
      <c r="C255" s="51"/>
      <c r="D255" s="51"/>
      <c r="E255" s="57">
        <v>0</v>
      </c>
      <c r="F255" s="60">
        <f>F254</f>
        <v>123.85</v>
      </c>
      <c r="G255" s="47"/>
      <c r="H255" s="22"/>
    </row>
    <row r="256" ht="15.75" spans="1:8">
      <c r="A256" s="58">
        <v>44440</v>
      </c>
      <c r="B256" s="66">
        <v>0.28</v>
      </c>
      <c r="C256" s="47"/>
      <c r="D256" s="47"/>
      <c r="E256" s="47"/>
      <c r="F256" s="48">
        <f t="shared" ref="F256:F285" si="8">B256+F255</f>
        <v>124.13</v>
      </c>
      <c r="G256" s="47"/>
      <c r="H256" s="22" t="s">
        <v>35</v>
      </c>
    </row>
    <row r="257" ht="15.75" spans="1:8">
      <c r="A257" s="58">
        <v>44441</v>
      </c>
      <c r="B257" s="67">
        <v>0.27</v>
      </c>
      <c r="C257" s="47"/>
      <c r="D257" s="47"/>
      <c r="E257" s="47"/>
      <c r="F257" s="48">
        <f t="shared" si="8"/>
        <v>124.4</v>
      </c>
      <c r="G257" s="47"/>
      <c r="H257" s="22" t="s">
        <v>35</v>
      </c>
    </row>
    <row r="258" ht="15.75" spans="1:8">
      <c r="A258" s="58">
        <v>44442</v>
      </c>
      <c r="B258" s="67">
        <v>0.3</v>
      </c>
      <c r="C258" s="47"/>
      <c r="D258" s="47"/>
      <c r="E258" s="47"/>
      <c r="F258" s="48">
        <f t="shared" si="8"/>
        <v>124.7</v>
      </c>
      <c r="G258" s="47"/>
      <c r="H258" s="22" t="s">
        <v>35</v>
      </c>
    </row>
    <row r="259" ht="15.75" spans="1:8">
      <c r="A259" s="58">
        <v>44443</v>
      </c>
      <c r="B259" s="67">
        <v>0.26</v>
      </c>
      <c r="C259" s="47"/>
      <c r="D259" s="47"/>
      <c r="E259" s="47"/>
      <c r="F259" s="48">
        <f t="shared" si="8"/>
        <v>124.96</v>
      </c>
      <c r="G259" s="47"/>
      <c r="H259" s="22" t="s">
        <v>35</v>
      </c>
    </row>
    <row r="260" ht="15.75" spans="1:8">
      <c r="A260" s="58">
        <v>44444</v>
      </c>
      <c r="B260" s="67">
        <v>0.58</v>
      </c>
      <c r="C260" s="47"/>
      <c r="D260" s="47"/>
      <c r="E260" s="47"/>
      <c r="F260" s="48">
        <f t="shared" si="8"/>
        <v>125.54</v>
      </c>
      <c r="G260" s="47"/>
      <c r="H260" s="22" t="s">
        <v>35</v>
      </c>
    </row>
    <row r="261" ht="15.75" spans="1:8">
      <c r="A261" s="58">
        <v>44445</v>
      </c>
      <c r="B261" s="67">
        <v>0.27</v>
      </c>
      <c r="C261" s="47"/>
      <c r="D261" s="47"/>
      <c r="E261" s="47"/>
      <c r="F261" s="48">
        <f t="shared" si="8"/>
        <v>125.81</v>
      </c>
      <c r="G261" s="47"/>
      <c r="H261" s="22" t="s">
        <v>35</v>
      </c>
    </row>
    <row r="262" ht="15.75" spans="1:8">
      <c r="A262" s="58">
        <v>44446</v>
      </c>
      <c r="B262" s="67">
        <f>0.27+1.12</f>
        <v>1.39</v>
      </c>
      <c r="C262" s="47"/>
      <c r="D262" s="47"/>
      <c r="E262" s="47"/>
      <c r="F262" s="48">
        <f t="shared" si="8"/>
        <v>127.2</v>
      </c>
      <c r="G262" s="47"/>
      <c r="H262" s="22" t="s">
        <v>35</v>
      </c>
    </row>
    <row r="263" ht="15.75" spans="1:8">
      <c r="A263" s="58">
        <v>44447</v>
      </c>
      <c r="B263" s="66">
        <v>0.28</v>
      </c>
      <c r="C263" s="47"/>
      <c r="D263" s="47"/>
      <c r="E263" s="47"/>
      <c r="F263" s="48">
        <f t="shared" si="8"/>
        <v>127.48</v>
      </c>
      <c r="G263" s="47"/>
      <c r="H263" s="22" t="s">
        <v>35</v>
      </c>
    </row>
    <row r="264" ht="15.75" spans="1:8">
      <c r="A264" s="58">
        <v>44448</v>
      </c>
      <c r="B264" s="67">
        <v>0.28</v>
      </c>
      <c r="C264" s="47"/>
      <c r="D264" s="47"/>
      <c r="E264" s="47"/>
      <c r="F264" s="48">
        <f t="shared" si="8"/>
        <v>127.76</v>
      </c>
      <c r="G264" s="47"/>
      <c r="H264" s="22" t="s">
        <v>35</v>
      </c>
    </row>
    <row r="265" ht="15.75" spans="1:8">
      <c r="A265" s="58">
        <v>44449</v>
      </c>
      <c r="B265" s="67">
        <v>0.26</v>
      </c>
      <c r="C265" s="47"/>
      <c r="D265" s="47"/>
      <c r="E265" s="47"/>
      <c r="F265" s="48">
        <f t="shared" si="8"/>
        <v>128.02</v>
      </c>
      <c r="G265" s="47"/>
      <c r="H265" s="22" t="s">
        <v>35</v>
      </c>
    </row>
    <row r="266" ht="15.75" spans="1:8">
      <c r="A266" s="58">
        <v>44450</v>
      </c>
      <c r="B266" s="67">
        <v>0.26</v>
      </c>
      <c r="C266" s="47"/>
      <c r="D266" s="47"/>
      <c r="E266" s="47"/>
      <c r="F266" s="48">
        <f t="shared" si="8"/>
        <v>128.28</v>
      </c>
      <c r="G266" s="47"/>
      <c r="H266" s="22" t="s">
        <v>35</v>
      </c>
    </row>
    <row r="267" ht="15.75" spans="1:8">
      <c r="A267" s="58">
        <v>44451</v>
      </c>
      <c r="B267" s="70">
        <v>0.26</v>
      </c>
      <c r="C267" s="47"/>
      <c r="D267" s="47"/>
      <c r="E267" s="47"/>
      <c r="F267" s="48">
        <f t="shared" si="8"/>
        <v>128.54</v>
      </c>
      <c r="G267" s="47"/>
      <c r="H267" s="22" t="s">
        <v>35</v>
      </c>
    </row>
    <row r="268" ht="15.75" spans="1:8">
      <c r="A268" s="58">
        <v>44452</v>
      </c>
      <c r="B268" s="44">
        <v>1.52</v>
      </c>
      <c r="C268" s="47"/>
      <c r="D268" s="47"/>
      <c r="E268" s="47"/>
      <c r="F268" s="48">
        <f t="shared" si="8"/>
        <v>130.06</v>
      </c>
      <c r="G268" s="47"/>
      <c r="H268" s="22" t="s">
        <v>35</v>
      </c>
    </row>
    <row r="269" ht="15.75" spans="1:8">
      <c r="A269" s="58">
        <v>44453</v>
      </c>
      <c r="B269" s="44">
        <v>0.32</v>
      </c>
      <c r="C269" s="47"/>
      <c r="D269" s="47"/>
      <c r="E269" s="47"/>
      <c r="F269" s="48">
        <f t="shared" si="8"/>
        <v>130.38</v>
      </c>
      <c r="G269" s="47"/>
      <c r="H269" s="22" t="s">
        <v>35</v>
      </c>
    </row>
    <row r="270" ht="15.75" spans="1:8">
      <c r="A270" s="58">
        <v>44454</v>
      </c>
      <c r="B270" s="44">
        <v>0.27</v>
      </c>
      <c r="C270" s="47"/>
      <c r="D270" s="47"/>
      <c r="E270" s="47"/>
      <c r="F270" s="48">
        <f t="shared" si="8"/>
        <v>130.65</v>
      </c>
      <c r="G270" s="47" t="s">
        <v>14</v>
      </c>
      <c r="H270" s="22" t="s">
        <v>35</v>
      </c>
    </row>
    <row r="271" ht="15.75" spans="1:8">
      <c r="A271" s="58">
        <v>44455</v>
      </c>
      <c r="B271" s="67">
        <v>0.32</v>
      </c>
      <c r="C271" s="47"/>
      <c r="D271" s="47"/>
      <c r="E271" s="47"/>
      <c r="F271" s="48">
        <f t="shared" si="8"/>
        <v>130.97</v>
      </c>
      <c r="G271" s="47"/>
      <c r="H271" s="22" t="s">
        <v>35</v>
      </c>
    </row>
    <row r="272" ht="15.75" spans="1:8">
      <c r="A272" s="58">
        <v>44456</v>
      </c>
      <c r="B272" s="67">
        <v>1.43</v>
      </c>
      <c r="C272" s="47"/>
      <c r="D272" s="47"/>
      <c r="E272" s="47"/>
      <c r="F272" s="48">
        <f t="shared" si="8"/>
        <v>132.4</v>
      </c>
      <c r="G272" s="47"/>
      <c r="H272" s="22" t="s">
        <v>35</v>
      </c>
    </row>
    <row r="273" ht="15.75" spans="1:8">
      <c r="A273" s="58">
        <v>44457</v>
      </c>
      <c r="B273" s="67">
        <v>0.29</v>
      </c>
      <c r="C273" s="47"/>
      <c r="D273" s="47"/>
      <c r="E273" s="47"/>
      <c r="F273" s="48">
        <f t="shared" si="8"/>
        <v>132.69</v>
      </c>
      <c r="G273" s="47"/>
      <c r="H273" s="22" t="s">
        <v>35</v>
      </c>
    </row>
    <row r="274" ht="14.25" spans="1:11">
      <c r="A274" s="58">
        <v>44458</v>
      </c>
      <c r="B274" s="67">
        <v>0.28</v>
      </c>
      <c r="C274" s="51"/>
      <c r="D274" s="51"/>
      <c r="E274" s="51"/>
      <c r="F274" s="48">
        <f t="shared" si="8"/>
        <v>132.97</v>
      </c>
      <c r="G274" s="51"/>
      <c r="H274" s="22" t="s">
        <v>35</v>
      </c>
      <c r="K274" t="s">
        <v>13</v>
      </c>
    </row>
    <row r="275" ht="14.25" spans="1:8">
      <c r="A275" s="58">
        <v>44459</v>
      </c>
      <c r="B275" s="67">
        <v>0.27</v>
      </c>
      <c r="C275" s="51"/>
      <c r="D275" s="51"/>
      <c r="E275" s="51"/>
      <c r="F275" s="48">
        <f t="shared" si="8"/>
        <v>133.24</v>
      </c>
      <c r="G275" s="51"/>
      <c r="H275" s="22" t="s">
        <v>35</v>
      </c>
    </row>
    <row r="276" ht="14.25" spans="1:8">
      <c r="A276" s="58">
        <v>44460</v>
      </c>
      <c r="B276" s="52">
        <v>0.28</v>
      </c>
      <c r="C276" s="51"/>
      <c r="D276" s="51"/>
      <c r="E276" s="51"/>
      <c r="F276" s="48">
        <f t="shared" si="8"/>
        <v>133.52</v>
      </c>
      <c r="G276" s="51"/>
      <c r="H276" s="22" t="s">
        <v>35</v>
      </c>
    </row>
    <row r="277" ht="14.25" spans="1:8">
      <c r="A277" s="58">
        <v>44461</v>
      </c>
      <c r="B277" s="67">
        <v>0.27</v>
      </c>
      <c r="C277" s="51"/>
      <c r="D277" s="51"/>
      <c r="E277" s="51"/>
      <c r="F277" s="48">
        <f t="shared" si="8"/>
        <v>133.79</v>
      </c>
      <c r="G277" s="51"/>
      <c r="H277" s="22" t="s">
        <v>35</v>
      </c>
    </row>
    <row r="278" ht="14.25" spans="1:8">
      <c r="A278" s="58">
        <v>44462</v>
      </c>
      <c r="B278" s="67">
        <v>1.87</v>
      </c>
      <c r="C278" s="51"/>
      <c r="D278" s="51"/>
      <c r="E278" s="51"/>
      <c r="F278" s="48">
        <f t="shared" si="8"/>
        <v>135.66</v>
      </c>
      <c r="G278" s="51"/>
      <c r="H278" s="22" t="s">
        <v>35</v>
      </c>
    </row>
    <row r="279" ht="14.25" spans="1:8">
      <c r="A279" s="58">
        <v>44463</v>
      </c>
      <c r="B279" s="44">
        <f>0.26+2.15</f>
        <v>2.41</v>
      </c>
      <c r="C279" s="51"/>
      <c r="D279" s="51"/>
      <c r="E279" s="51"/>
      <c r="F279" s="48">
        <f t="shared" si="8"/>
        <v>138.07</v>
      </c>
      <c r="G279" s="51"/>
      <c r="H279" s="22" t="s">
        <v>35</v>
      </c>
    </row>
    <row r="280" ht="14.25" spans="1:8">
      <c r="A280" s="58">
        <v>44464</v>
      </c>
      <c r="B280" s="44">
        <v>0.26</v>
      </c>
      <c r="C280" s="51"/>
      <c r="D280" s="51"/>
      <c r="E280" s="51"/>
      <c r="F280" s="48">
        <f t="shared" si="8"/>
        <v>138.33</v>
      </c>
      <c r="G280" s="51"/>
      <c r="H280" s="22" t="s">
        <v>35</v>
      </c>
    </row>
    <row r="281" ht="14.25" spans="1:8">
      <c r="A281" s="58">
        <v>44465</v>
      </c>
      <c r="B281" s="44">
        <v>0.26</v>
      </c>
      <c r="C281" s="51"/>
      <c r="D281" s="51"/>
      <c r="E281" s="51"/>
      <c r="F281" s="48">
        <f t="shared" si="8"/>
        <v>138.59</v>
      </c>
      <c r="G281" s="51"/>
      <c r="H281" s="22" t="s">
        <v>35</v>
      </c>
    </row>
    <row r="282" ht="14.25" spans="1:8">
      <c r="A282" s="58">
        <v>44466</v>
      </c>
      <c r="B282" s="65">
        <v>0.28</v>
      </c>
      <c r="C282" s="51"/>
      <c r="D282" s="51"/>
      <c r="E282" s="51"/>
      <c r="F282" s="48">
        <f t="shared" si="8"/>
        <v>138.87</v>
      </c>
      <c r="G282" s="51"/>
      <c r="H282" s="22" t="s">
        <v>35</v>
      </c>
    </row>
    <row r="283" ht="14.25" spans="1:8">
      <c r="A283" s="58">
        <v>44467</v>
      </c>
      <c r="B283" s="44">
        <v>0.27</v>
      </c>
      <c r="C283" s="51"/>
      <c r="D283" s="51"/>
      <c r="E283" s="51"/>
      <c r="F283" s="48">
        <f t="shared" si="8"/>
        <v>139.14</v>
      </c>
      <c r="G283" s="51"/>
      <c r="H283" s="22" t="s">
        <v>35</v>
      </c>
    </row>
    <row r="284" ht="14.25" spans="1:8">
      <c r="A284" s="58">
        <v>44468</v>
      </c>
      <c r="B284" s="69">
        <v>0.27</v>
      </c>
      <c r="C284" s="51"/>
      <c r="D284" s="51"/>
      <c r="E284" s="51"/>
      <c r="F284" s="48">
        <f t="shared" si="8"/>
        <v>139.41</v>
      </c>
      <c r="G284" s="51"/>
      <c r="H284" s="22" t="s">
        <v>35</v>
      </c>
    </row>
    <row r="285" ht="14.25" spans="1:8">
      <c r="A285" s="58">
        <v>44469</v>
      </c>
      <c r="B285" s="69">
        <v>0.26</v>
      </c>
      <c r="C285" s="51"/>
      <c r="D285" s="51"/>
      <c r="E285" s="51"/>
      <c r="F285" s="48">
        <f t="shared" si="8"/>
        <v>139.67</v>
      </c>
      <c r="G285" s="51"/>
      <c r="H285" s="22" t="s">
        <v>35</v>
      </c>
    </row>
    <row r="286" ht="14.25" hidden="1" spans="1:8">
      <c r="A286" s="58"/>
      <c r="B286" s="56"/>
      <c r="C286" s="51"/>
      <c r="D286" s="51"/>
      <c r="E286" s="51"/>
      <c r="F286" s="48"/>
      <c r="G286" s="51"/>
      <c r="H286" s="22" t="s">
        <v>35</v>
      </c>
    </row>
    <row r="287" ht="15.75" spans="1:8">
      <c r="A287" s="55" t="s">
        <v>12</v>
      </c>
      <c r="B287" s="56">
        <f>SUM(B256:B286)</f>
        <v>15.82</v>
      </c>
      <c r="C287" s="51"/>
      <c r="D287" s="51"/>
      <c r="E287" s="57">
        <v>0</v>
      </c>
      <c r="F287" s="60">
        <f>F285</f>
        <v>139.67</v>
      </c>
      <c r="G287" s="47"/>
      <c r="H287" s="22"/>
    </row>
    <row r="288" ht="15.75" spans="1:8">
      <c r="A288" s="58">
        <v>44470</v>
      </c>
      <c r="B288" s="44">
        <v>0.26</v>
      </c>
      <c r="C288" s="47"/>
      <c r="D288" s="47"/>
      <c r="E288" s="47"/>
      <c r="F288" s="48">
        <f>F287+B288</f>
        <v>139.93</v>
      </c>
      <c r="G288" s="47"/>
      <c r="H288" s="22" t="s">
        <v>35</v>
      </c>
    </row>
    <row r="289" ht="15.75" spans="1:8">
      <c r="A289" s="58">
        <v>44471</v>
      </c>
      <c r="B289" s="44">
        <v>0.26</v>
      </c>
      <c r="C289" s="47"/>
      <c r="D289" s="47"/>
      <c r="E289" s="47"/>
      <c r="F289" s="48">
        <f t="shared" ref="F289:F318" si="9">B289+F288</f>
        <v>140.19</v>
      </c>
      <c r="G289" s="47"/>
      <c r="H289" s="22" t="s">
        <v>35</v>
      </c>
    </row>
    <row r="290" ht="15.75" spans="1:8">
      <c r="A290" s="58">
        <v>44472</v>
      </c>
      <c r="B290" s="44">
        <v>0.27</v>
      </c>
      <c r="C290" s="47"/>
      <c r="D290" s="47"/>
      <c r="E290" s="47"/>
      <c r="F290" s="48">
        <f t="shared" si="9"/>
        <v>140.46</v>
      </c>
      <c r="G290" s="47"/>
      <c r="H290" s="22" t="s">
        <v>35</v>
      </c>
    </row>
    <row r="291" ht="15.75" spans="1:8">
      <c r="A291" s="58">
        <v>44473</v>
      </c>
      <c r="B291" s="44">
        <v>0.27</v>
      </c>
      <c r="C291" s="47"/>
      <c r="D291" s="47"/>
      <c r="E291" s="47"/>
      <c r="F291" s="48">
        <f t="shared" si="9"/>
        <v>140.73</v>
      </c>
      <c r="G291" s="47"/>
      <c r="H291" s="22" t="s">
        <v>35</v>
      </c>
    </row>
    <row r="292" ht="15.75" spans="1:8">
      <c r="A292" s="58">
        <v>44474</v>
      </c>
      <c r="B292" s="44">
        <v>0.27</v>
      </c>
      <c r="C292" s="47"/>
      <c r="D292" s="47"/>
      <c r="E292" s="47"/>
      <c r="F292" s="48">
        <f t="shared" si="9"/>
        <v>141</v>
      </c>
      <c r="G292" s="47"/>
      <c r="H292" s="22" t="s">
        <v>35</v>
      </c>
    </row>
    <row r="293" ht="15.75" spans="1:8">
      <c r="A293" s="58">
        <v>44475</v>
      </c>
      <c r="B293" s="44">
        <v>0.27</v>
      </c>
      <c r="C293" s="47"/>
      <c r="D293" s="47"/>
      <c r="E293" s="47"/>
      <c r="F293" s="48">
        <f t="shared" si="9"/>
        <v>141.27</v>
      </c>
      <c r="G293" s="47"/>
      <c r="H293" s="22" t="s">
        <v>35</v>
      </c>
    </row>
    <row r="294" ht="15.75" spans="1:8">
      <c r="A294" s="58">
        <v>44476</v>
      </c>
      <c r="B294" s="44">
        <v>1.88</v>
      </c>
      <c r="C294" s="47"/>
      <c r="D294" s="47"/>
      <c r="E294" s="47"/>
      <c r="F294" s="48">
        <f t="shared" si="9"/>
        <v>143.15</v>
      </c>
      <c r="G294" s="47"/>
      <c r="H294" s="22" t="s">
        <v>35</v>
      </c>
    </row>
    <row r="295" ht="15.75" spans="1:8">
      <c r="A295" s="58">
        <v>44477</v>
      </c>
      <c r="B295" s="44">
        <v>0.28</v>
      </c>
      <c r="C295" s="47"/>
      <c r="D295" s="47"/>
      <c r="E295" s="47"/>
      <c r="F295" s="48">
        <f t="shared" si="9"/>
        <v>143.43</v>
      </c>
      <c r="G295" s="47"/>
      <c r="H295" s="22" t="s">
        <v>35</v>
      </c>
    </row>
    <row r="296" ht="15.75" spans="1:8">
      <c r="A296" s="58">
        <v>44478</v>
      </c>
      <c r="B296" s="44">
        <v>0.27</v>
      </c>
      <c r="C296" s="47"/>
      <c r="D296" s="47"/>
      <c r="E296" s="47"/>
      <c r="F296" s="48">
        <f t="shared" si="9"/>
        <v>143.7</v>
      </c>
      <c r="G296" s="47"/>
      <c r="H296" s="22" t="s">
        <v>35</v>
      </c>
    </row>
    <row r="297" ht="15.75" spans="1:8">
      <c r="A297" s="58">
        <v>44479</v>
      </c>
      <c r="B297" s="44">
        <v>0.28</v>
      </c>
      <c r="C297" s="47"/>
      <c r="D297" s="47"/>
      <c r="E297" s="47"/>
      <c r="F297" s="48">
        <f t="shared" si="9"/>
        <v>143.98</v>
      </c>
      <c r="G297" s="47"/>
      <c r="H297" s="22" t="s">
        <v>35</v>
      </c>
    </row>
    <row r="298" ht="15.75" spans="1:8">
      <c r="A298" s="58">
        <v>44480</v>
      </c>
      <c r="B298" s="44">
        <v>0.29</v>
      </c>
      <c r="C298" s="47"/>
      <c r="D298" s="47"/>
      <c r="E298" s="47"/>
      <c r="F298" s="48">
        <f t="shared" si="9"/>
        <v>144.27</v>
      </c>
      <c r="G298" s="47"/>
      <c r="H298" s="22" t="s">
        <v>35</v>
      </c>
    </row>
    <row r="299" ht="15.75" spans="1:8">
      <c r="A299" s="58">
        <v>44481</v>
      </c>
      <c r="B299" s="70">
        <v>0.27</v>
      </c>
      <c r="C299" s="47"/>
      <c r="D299" s="47"/>
      <c r="E299" s="47"/>
      <c r="F299" s="48">
        <f t="shared" si="9"/>
        <v>144.54</v>
      </c>
      <c r="G299" s="47"/>
      <c r="H299" s="22" t="s">
        <v>35</v>
      </c>
    </row>
    <row r="300" ht="15.75" spans="1:8">
      <c r="A300" s="58">
        <v>44482</v>
      </c>
      <c r="B300" s="52">
        <v>0.27</v>
      </c>
      <c r="C300" s="47"/>
      <c r="D300" s="47"/>
      <c r="E300" s="47"/>
      <c r="F300" s="48">
        <f t="shared" si="9"/>
        <v>144.81</v>
      </c>
      <c r="G300" s="47"/>
      <c r="H300" s="22" t="s">
        <v>35</v>
      </c>
    </row>
    <row r="301" ht="15.75" spans="1:8">
      <c r="A301" s="58">
        <v>44483</v>
      </c>
      <c r="B301" s="52">
        <v>0.27</v>
      </c>
      <c r="C301" s="47"/>
      <c r="D301" s="47"/>
      <c r="E301" s="47"/>
      <c r="F301" s="48">
        <f t="shared" si="9"/>
        <v>145.08</v>
      </c>
      <c r="G301" s="47"/>
      <c r="H301" s="22" t="s">
        <v>35</v>
      </c>
    </row>
    <row r="302" ht="15.75" spans="1:8">
      <c r="A302" s="58">
        <v>44484</v>
      </c>
      <c r="B302" s="44">
        <v>0.28</v>
      </c>
      <c r="C302" s="47"/>
      <c r="D302" s="47"/>
      <c r="E302" s="47"/>
      <c r="F302" s="48">
        <f t="shared" si="9"/>
        <v>145.36</v>
      </c>
      <c r="G302" s="47" t="s">
        <v>14</v>
      </c>
      <c r="H302" s="22" t="s">
        <v>35</v>
      </c>
    </row>
    <row r="303" ht="15.75" spans="1:8">
      <c r="A303" s="58">
        <v>44485</v>
      </c>
      <c r="B303" s="44">
        <v>0.27</v>
      </c>
      <c r="C303" s="47"/>
      <c r="D303" s="47"/>
      <c r="E303" s="47"/>
      <c r="F303" s="48">
        <f t="shared" si="9"/>
        <v>145.63</v>
      </c>
      <c r="G303" s="47"/>
      <c r="H303" s="22" t="s">
        <v>35</v>
      </c>
    </row>
    <row r="304" ht="15.75" spans="1:8">
      <c r="A304" s="58">
        <v>44486</v>
      </c>
      <c r="B304" s="44">
        <v>0.28</v>
      </c>
      <c r="C304" s="47"/>
      <c r="D304" s="47"/>
      <c r="E304" s="47"/>
      <c r="F304" s="48">
        <f t="shared" si="9"/>
        <v>145.91</v>
      </c>
      <c r="G304" s="47"/>
      <c r="H304" s="22" t="s">
        <v>35</v>
      </c>
    </row>
    <row r="305" ht="15.75" spans="1:8">
      <c r="A305" s="58">
        <v>44487</v>
      </c>
      <c r="B305" s="44">
        <v>0.28</v>
      </c>
      <c r="C305" s="47"/>
      <c r="D305" s="47"/>
      <c r="E305" s="47"/>
      <c r="F305" s="48">
        <f t="shared" si="9"/>
        <v>146.19</v>
      </c>
      <c r="G305" s="47"/>
      <c r="H305" s="22" t="s">
        <v>35</v>
      </c>
    </row>
    <row r="306" ht="14.25" spans="1:8">
      <c r="A306" s="58">
        <v>44488</v>
      </c>
      <c r="B306" s="44">
        <v>1.87</v>
      </c>
      <c r="C306" s="51"/>
      <c r="D306" s="51"/>
      <c r="E306" s="51"/>
      <c r="F306" s="48">
        <f t="shared" si="9"/>
        <v>148.06</v>
      </c>
      <c r="G306" s="51"/>
      <c r="H306" s="22" t="s">
        <v>35</v>
      </c>
    </row>
    <row r="307" ht="14.25" spans="1:8">
      <c r="A307" s="58">
        <v>44489</v>
      </c>
      <c r="B307" s="44">
        <v>0.39</v>
      </c>
      <c r="C307" s="51"/>
      <c r="D307" s="51"/>
      <c r="E307" s="51"/>
      <c r="F307" s="48">
        <f t="shared" si="9"/>
        <v>148.45</v>
      </c>
      <c r="G307" s="51"/>
      <c r="H307" s="22" t="s">
        <v>35</v>
      </c>
    </row>
    <row r="308" ht="14.25" spans="1:8">
      <c r="A308" s="58">
        <v>44490</v>
      </c>
      <c r="B308" s="52">
        <v>0.29</v>
      </c>
      <c r="C308" s="51"/>
      <c r="D308" s="51"/>
      <c r="E308" s="51"/>
      <c r="F308" s="48">
        <f t="shared" si="9"/>
        <v>148.74</v>
      </c>
      <c r="G308" s="51"/>
      <c r="H308" s="22" t="s">
        <v>35</v>
      </c>
    </row>
    <row r="309" ht="14.25" spans="1:8">
      <c r="A309" s="58">
        <v>44491</v>
      </c>
      <c r="B309" s="44">
        <v>0.27</v>
      </c>
      <c r="C309" s="51"/>
      <c r="D309" s="51"/>
      <c r="E309" s="51"/>
      <c r="F309" s="48">
        <f t="shared" si="9"/>
        <v>149.01</v>
      </c>
      <c r="G309" s="51"/>
      <c r="H309" s="22" t="s">
        <v>35</v>
      </c>
    </row>
    <row r="310" ht="14.25" spans="1:8">
      <c r="A310" s="58">
        <v>44492</v>
      </c>
      <c r="B310" s="44">
        <v>0.27</v>
      </c>
      <c r="C310" s="51"/>
      <c r="D310" s="51"/>
      <c r="E310" s="51"/>
      <c r="F310" s="48">
        <f t="shared" si="9"/>
        <v>149.28</v>
      </c>
      <c r="G310" s="51"/>
      <c r="H310" s="22" t="s">
        <v>35</v>
      </c>
    </row>
    <row r="311" ht="14.25" spans="1:8">
      <c r="A311" s="58">
        <v>44493</v>
      </c>
      <c r="B311" s="44">
        <v>0.29</v>
      </c>
      <c r="C311" s="51"/>
      <c r="D311" s="51"/>
      <c r="E311" s="51"/>
      <c r="F311" s="48">
        <f t="shared" si="9"/>
        <v>149.57</v>
      </c>
      <c r="G311" s="51"/>
      <c r="H311" s="22" t="s">
        <v>35</v>
      </c>
    </row>
    <row r="312" ht="14.25" spans="1:8">
      <c r="A312" s="58">
        <v>44494</v>
      </c>
      <c r="B312" s="44">
        <v>0.29</v>
      </c>
      <c r="C312" s="51"/>
      <c r="D312" s="51"/>
      <c r="E312" s="51"/>
      <c r="F312" s="48">
        <f t="shared" si="9"/>
        <v>149.86</v>
      </c>
      <c r="G312" s="51"/>
      <c r="H312" s="22" t="s">
        <v>35</v>
      </c>
    </row>
    <row r="313" ht="14.25" spans="1:8">
      <c r="A313" s="58">
        <v>44495</v>
      </c>
      <c r="B313" s="44">
        <v>0.27</v>
      </c>
      <c r="C313" s="51"/>
      <c r="D313" s="51"/>
      <c r="E313" s="51"/>
      <c r="F313" s="48">
        <f t="shared" si="9"/>
        <v>150.13</v>
      </c>
      <c r="G313" s="51"/>
      <c r="H313" s="22" t="s">
        <v>35</v>
      </c>
    </row>
    <row r="314" ht="14.25" spans="1:8">
      <c r="A314" s="58">
        <v>44496</v>
      </c>
      <c r="B314" s="65">
        <v>0.27</v>
      </c>
      <c r="C314" s="51"/>
      <c r="D314" s="51"/>
      <c r="E314" s="51"/>
      <c r="F314" s="48">
        <f t="shared" si="9"/>
        <v>150.4</v>
      </c>
      <c r="G314" s="51"/>
      <c r="H314" s="22" t="s">
        <v>35</v>
      </c>
    </row>
    <row r="315" ht="14.25" spans="1:8">
      <c r="A315" s="58">
        <v>44497</v>
      </c>
      <c r="B315" s="44">
        <v>0.27</v>
      </c>
      <c r="C315" s="51"/>
      <c r="D315" s="51"/>
      <c r="E315" s="51"/>
      <c r="F315" s="48">
        <f t="shared" si="9"/>
        <v>150.67</v>
      </c>
      <c r="G315" s="51"/>
      <c r="H315" s="22" t="s">
        <v>35</v>
      </c>
    </row>
    <row r="316" ht="14.25" spans="1:8">
      <c r="A316" s="58">
        <v>44498</v>
      </c>
      <c r="B316" s="69">
        <v>0.27</v>
      </c>
      <c r="C316" s="51"/>
      <c r="D316" s="51"/>
      <c r="E316" s="51"/>
      <c r="F316" s="48">
        <f t="shared" si="9"/>
        <v>150.94</v>
      </c>
      <c r="G316" s="51"/>
      <c r="H316" s="22" t="s">
        <v>35</v>
      </c>
    </row>
    <row r="317" ht="14.25" spans="1:14">
      <c r="A317" s="58">
        <v>44499</v>
      </c>
      <c r="B317" s="69">
        <v>0.27</v>
      </c>
      <c r="C317" s="51"/>
      <c r="D317" s="51"/>
      <c r="E317" s="51"/>
      <c r="F317" s="48">
        <f t="shared" si="9"/>
        <v>151.21</v>
      </c>
      <c r="G317" s="51"/>
      <c r="H317" s="22" t="s">
        <v>35</v>
      </c>
      <c r="N317" t="s">
        <v>13</v>
      </c>
    </row>
    <row r="318" ht="14.25" spans="1:8">
      <c r="A318" s="58">
        <v>44500</v>
      </c>
      <c r="B318" s="44">
        <v>0.28</v>
      </c>
      <c r="C318" s="51"/>
      <c r="D318" s="51"/>
      <c r="E318" s="51"/>
      <c r="F318" s="48">
        <f t="shared" si="9"/>
        <v>151.49</v>
      </c>
      <c r="G318" s="51"/>
      <c r="H318" s="22" t="s">
        <v>35</v>
      </c>
    </row>
    <row r="319" ht="15.75" spans="1:8">
      <c r="A319" s="55" t="s">
        <v>12</v>
      </c>
      <c r="B319" s="56">
        <f>SUM(B288:B318)</f>
        <v>11.82</v>
      </c>
      <c r="C319" s="51"/>
      <c r="D319" s="51"/>
      <c r="E319" s="51"/>
      <c r="F319" s="60">
        <f>F318</f>
        <v>151.49</v>
      </c>
      <c r="G319" s="47"/>
      <c r="H319" s="63"/>
    </row>
    <row r="320" ht="15.75" spans="1:8">
      <c r="A320" s="58">
        <v>44501</v>
      </c>
      <c r="B320" s="44">
        <v>0.29</v>
      </c>
      <c r="C320" s="47"/>
      <c r="D320" s="47"/>
      <c r="E320" s="47"/>
      <c r="F320" s="48">
        <f t="shared" ref="F320:F350" si="10">B320+F319</f>
        <v>151.78</v>
      </c>
      <c r="G320" s="47"/>
      <c r="H320" s="22" t="s">
        <v>35</v>
      </c>
    </row>
    <row r="321" ht="15.75" spans="1:8">
      <c r="A321" s="58">
        <v>44502</v>
      </c>
      <c r="B321" s="44">
        <f>0.28+1.02</f>
        <v>1.3</v>
      </c>
      <c r="C321" s="47"/>
      <c r="D321" s="47"/>
      <c r="E321" s="47"/>
      <c r="F321" s="48">
        <f t="shared" si="10"/>
        <v>153.08</v>
      </c>
      <c r="G321" s="47"/>
      <c r="H321" s="22" t="s">
        <v>35</v>
      </c>
    </row>
    <row r="322" ht="15.75" spans="1:8">
      <c r="A322" s="58">
        <v>44503</v>
      </c>
      <c r="B322" s="44">
        <v>0.26</v>
      </c>
      <c r="C322" s="47"/>
      <c r="D322" s="47"/>
      <c r="E322" s="47"/>
      <c r="F322" s="48">
        <f t="shared" si="10"/>
        <v>153.34</v>
      </c>
      <c r="G322" s="47"/>
      <c r="H322" s="22" t="s">
        <v>35</v>
      </c>
    </row>
    <row r="323" ht="15.75" spans="1:8">
      <c r="A323" s="58">
        <v>44504</v>
      </c>
      <c r="B323" s="44">
        <v>0.26</v>
      </c>
      <c r="C323" s="47"/>
      <c r="D323" s="47"/>
      <c r="E323" s="47"/>
      <c r="F323" s="48">
        <f t="shared" si="10"/>
        <v>153.6</v>
      </c>
      <c r="G323" s="47"/>
      <c r="H323" s="22" t="s">
        <v>35</v>
      </c>
    </row>
    <row r="324" ht="15.75" spans="1:8">
      <c r="A324" s="58">
        <v>44505</v>
      </c>
      <c r="B324" s="44">
        <f>0.26+1.12</f>
        <v>1.38</v>
      </c>
      <c r="C324" s="47"/>
      <c r="D324" s="47"/>
      <c r="E324" s="47"/>
      <c r="F324" s="48">
        <f t="shared" si="10"/>
        <v>154.98</v>
      </c>
      <c r="G324" s="47"/>
      <c r="H324" s="22" t="s">
        <v>35</v>
      </c>
    </row>
    <row r="325" ht="15.75" spans="1:8">
      <c r="A325" s="58">
        <v>44506</v>
      </c>
      <c r="B325" s="44">
        <v>0.26</v>
      </c>
      <c r="C325" s="47"/>
      <c r="D325" s="47"/>
      <c r="E325" s="47"/>
      <c r="F325" s="48">
        <f t="shared" si="10"/>
        <v>155.24</v>
      </c>
      <c r="G325" s="47"/>
      <c r="H325" s="22" t="s">
        <v>35</v>
      </c>
    </row>
    <row r="326" ht="15.75" spans="1:8">
      <c r="A326" s="58">
        <v>44507</v>
      </c>
      <c r="B326" s="44">
        <v>0.26</v>
      </c>
      <c r="C326" s="47"/>
      <c r="D326" s="47"/>
      <c r="E326" s="47"/>
      <c r="F326" s="48">
        <f t="shared" si="10"/>
        <v>155.5</v>
      </c>
      <c r="G326" s="47"/>
      <c r="H326" s="22" t="s">
        <v>35</v>
      </c>
    </row>
    <row r="327" ht="15.75" spans="1:8">
      <c r="A327" s="58">
        <v>44508</v>
      </c>
      <c r="B327" s="44">
        <v>0.27</v>
      </c>
      <c r="C327" s="47"/>
      <c r="D327" s="47"/>
      <c r="E327" s="47"/>
      <c r="F327" s="48">
        <f t="shared" si="10"/>
        <v>155.77</v>
      </c>
      <c r="G327" s="47"/>
      <c r="H327" s="22" t="s">
        <v>35</v>
      </c>
    </row>
    <row r="328" ht="15.75" spans="1:8">
      <c r="A328" s="58">
        <v>44509</v>
      </c>
      <c r="B328" s="44">
        <v>0.27</v>
      </c>
      <c r="C328" s="47"/>
      <c r="D328" s="47"/>
      <c r="E328" s="47"/>
      <c r="F328" s="48">
        <f t="shared" si="10"/>
        <v>156.04</v>
      </c>
      <c r="G328" s="47"/>
      <c r="H328" s="22" t="s">
        <v>35</v>
      </c>
    </row>
    <row r="329" ht="15.75" spans="1:8">
      <c r="A329" s="58">
        <v>44510</v>
      </c>
      <c r="B329" s="44">
        <v>0.27</v>
      </c>
      <c r="C329" s="47"/>
      <c r="D329" s="47"/>
      <c r="E329" s="47"/>
      <c r="F329" s="48">
        <f t="shared" si="10"/>
        <v>156.31</v>
      </c>
      <c r="G329" s="47"/>
      <c r="H329" s="22" t="s">
        <v>35</v>
      </c>
    </row>
    <row r="330" ht="15.75" spans="1:8">
      <c r="A330" s="58">
        <v>44511</v>
      </c>
      <c r="B330" s="44">
        <v>0.26</v>
      </c>
      <c r="C330" s="47"/>
      <c r="D330" s="47"/>
      <c r="E330" s="47"/>
      <c r="F330" s="48">
        <f t="shared" si="10"/>
        <v>156.57</v>
      </c>
      <c r="G330" s="47"/>
      <c r="H330" s="22" t="s">
        <v>35</v>
      </c>
    </row>
    <row r="331" ht="15.75" spans="1:8">
      <c r="A331" s="58">
        <v>44512</v>
      </c>
      <c r="B331" s="70">
        <v>0.26</v>
      </c>
      <c r="C331" s="47"/>
      <c r="D331" s="47"/>
      <c r="E331" s="47"/>
      <c r="F331" s="48">
        <f t="shared" si="10"/>
        <v>156.83</v>
      </c>
      <c r="G331" s="47"/>
      <c r="H331" s="22" t="s">
        <v>35</v>
      </c>
    </row>
    <row r="332" ht="15.75" spans="1:8">
      <c r="A332" s="58">
        <v>44513</v>
      </c>
      <c r="B332" s="44">
        <v>0.26</v>
      </c>
      <c r="C332" s="47"/>
      <c r="D332" s="47"/>
      <c r="E332" s="47"/>
      <c r="F332" s="48">
        <f t="shared" si="10"/>
        <v>157.09</v>
      </c>
      <c r="G332" s="47"/>
      <c r="H332" s="22" t="s">
        <v>35</v>
      </c>
    </row>
    <row r="333" ht="15.75" spans="1:8">
      <c r="A333" s="58">
        <v>44514</v>
      </c>
      <c r="B333" s="44">
        <v>0.27</v>
      </c>
      <c r="C333" s="47"/>
      <c r="D333" s="47"/>
      <c r="E333" s="47"/>
      <c r="F333" s="48">
        <f t="shared" si="10"/>
        <v>157.36</v>
      </c>
      <c r="G333" s="47"/>
      <c r="H333" s="22" t="s">
        <v>35</v>
      </c>
    </row>
    <row r="334" ht="15.75" spans="1:8">
      <c r="A334" s="58">
        <v>44515</v>
      </c>
      <c r="B334" s="44">
        <v>1.55</v>
      </c>
      <c r="C334" s="47"/>
      <c r="D334" s="47"/>
      <c r="E334" s="47"/>
      <c r="F334" s="48">
        <f t="shared" si="10"/>
        <v>158.91</v>
      </c>
      <c r="G334" s="47" t="s">
        <v>14</v>
      </c>
      <c r="H334" s="22" t="s">
        <v>35</v>
      </c>
    </row>
    <row r="335" ht="15.75" spans="1:8">
      <c r="A335" s="58">
        <v>44516</v>
      </c>
      <c r="B335" s="44">
        <v>1.88</v>
      </c>
      <c r="C335" s="47"/>
      <c r="D335" s="47"/>
      <c r="E335" s="47"/>
      <c r="F335" s="48">
        <f t="shared" si="10"/>
        <v>160.79</v>
      </c>
      <c r="G335" s="47"/>
      <c r="H335" s="22" t="s">
        <v>35</v>
      </c>
    </row>
    <row r="336" ht="15.75" spans="1:8">
      <c r="A336" s="58">
        <v>44517</v>
      </c>
      <c r="B336" s="44">
        <v>1.52</v>
      </c>
      <c r="C336" s="47"/>
      <c r="D336" s="47"/>
      <c r="E336" s="47"/>
      <c r="F336" s="48">
        <f t="shared" si="10"/>
        <v>162.31</v>
      </c>
      <c r="G336" s="47"/>
      <c r="H336" s="22" t="s">
        <v>35</v>
      </c>
    </row>
    <row r="337" ht="15.75" spans="1:8">
      <c r="A337" s="58">
        <v>44518</v>
      </c>
      <c r="B337" s="44">
        <f>0.26+1.26</f>
        <v>1.52</v>
      </c>
      <c r="C337" s="47"/>
      <c r="D337" s="47"/>
      <c r="E337" s="47"/>
      <c r="F337" s="48">
        <f t="shared" si="10"/>
        <v>163.83</v>
      </c>
      <c r="G337" s="47"/>
      <c r="H337" s="22" t="s">
        <v>35</v>
      </c>
    </row>
    <row r="338" ht="14.25" spans="1:8">
      <c r="A338" s="58">
        <v>44519</v>
      </c>
      <c r="B338" s="44">
        <v>0.26</v>
      </c>
      <c r="C338" s="51"/>
      <c r="D338" s="51"/>
      <c r="E338" s="51"/>
      <c r="F338" s="48">
        <f t="shared" si="10"/>
        <v>164.09</v>
      </c>
      <c r="G338" s="51"/>
      <c r="H338" s="22" t="s">
        <v>35</v>
      </c>
    </row>
    <row r="339" ht="14.25" spans="1:8">
      <c r="A339" s="58">
        <v>44520</v>
      </c>
      <c r="B339" s="44">
        <f>0.26+1.2</f>
        <v>1.46</v>
      </c>
      <c r="C339" s="51"/>
      <c r="D339" s="51"/>
      <c r="E339" s="51"/>
      <c r="F339" s="48">
        <f t="shared" si="10"/>
        <v>165.55</v>
      </c>
      <c r="G339" s="51"/>
      <c r="H339" s="22" t="s">
        <v>35</v>
      </c>
    </row>
    <row r="340" ht="14.25" spans="1:8">
      <c r="A340" s="58">
        <v>44521</v>
      </c>
      <c r="B340" s="44">
        <v>0.26</v>
      </c>
      <c r="C340" s="51"/>
      <c r="D340" s="51"/>
      <c r="E340" s="51"/>
      <c r="F340" s="48">
        <f t="shared" si="10"/>
        <v>165.81</v>
      </c>
      <c r="G340" s="51"/>
      <c r="H340" s="22" t="s">
        <v>35</v>
      </c>
    </row>
    <row r="341" ht="14.25" spans="1:8">
      <c r="A341" s="58">
        <v>44522</v>
      </c>
      <c r="B341" s="44">
        <v>0.27</v>
      </c>
      <c r="C341" s="51"/>
      <c r="D341" s="51"/>
      <c r="E341" s="51"/>
      <c r="F341" s="48">
        <f t="shared" si="10"/>
        <v>166.08</v>
      </c>
      <c r="G341" s="51"/>
      <c r="H341" s="22" t="s">
        <v>35</v>
      </c>
    </row>
    <row r="342" ht="14.25" spans="1:8">
      <c r="A342" s="58">
        <v>44523</v>
      </c>
      <c r="B342" s="44">
        <v>0.27</v>
      </c>
      <c r="C342" s="51"/>
      <c r="D342" s="51"/>
      <c r="E342" s="51"/>
      <c r="F342" s="48">
        <f t="shared" si="10"/>
        <v>166.35</v>
      </c>
      <c r="G342" s="51"/>
      <c r="H342" s="22" t="s">
        <v>35</v>
      </c>
    </row>
    <row r="343" ht="14.25" spans="1:8">
      <c r="A343" s="58">
        <v>44524</v>
      </c>
      <c r="B343" s="44">
        <v>0.27</v>
      </c>
      <c r="C343" s="51"/>
      <c r="D343" s="51"/>
      <c r="E343" s="51"/>
      <c r="F343" s="48">
        <f t="shared" si="10"/>
        <v>166.62</v>
      </c>
      <c r="G343" s="51"/>
      <c r="H343" s="22" t="s">
        <v>35</v>
      </c>
    </row>
    <row r="344" ht="14.25" spans="1:8">
      <c r="A344" s="58">
        <v>44525</v>
      </c>
      <c r="B344" s="44">
        <v>0.26</v>
      </c>
      <c r="C344" s="51"/>
      <c r="D344" s="51"/>
      <c r="E344" s="51"/>
      <c r="F344" s="48">
        <f t="shared" si="10"/>
        <v>166.88</v>
      </c>
      <c r="G344" s="51"/>
      <c r="H344" s="22" t="s">
        <v>35</v>
      </c>
    </row>
    <row r="345" ht="14.25" spans="1:8">
      <c r="A345" s="58">
        <v>44526</v>
      </c>
      <c r="B345" s="44">
        <v>0.26</v>
      </c>
      <c r="C345" s="51"/>
      <c r="D345" s="51"/>
      <c r="E345" s="51"/>
      <c r="F345" s="48">
        <f t="shared" si="10"/>
        <v>167.14</v>
      </c>
      <c r="G345" s="51"/>
      <c r="H345" s="22" t="s">
        <v>35</v>
      </c>
    </row>
    <row r="346" ht="14.25" spans="1:8">
      <c r="A346" s="58">
        <v>44527</v>
      </c>
      <c r="B346" s="65">
        <f>0.26+1.02</f>
        <v>1.28</v>
      </c>
      <c r="C346" s="51"/>
      <c r="D346" s="51"/>
      <c r="E346" s="51"/>
      <c r="F346" s="48">
        <f t="shared" si="10"/>
        <v>168.42</v>
      </c>
      <c r="G346" s="51"/>
      <c r="H346" s="22" t="s">
        <v>35</v>
      </c>
    </row>
    <row r="347" ht="14.25" spans="1:8">
      <c r="A347" s="58">
        <v>44528</v>
      </c>
      <c r="B347" s="44">
        <v>0.26</v>
      </c>
      <c r="C347" s="51"/>
      <c r="D347" s="51"/>
      <c r="E347" s="51"/>
      <c r="F347" s="48">
        <f t="shared" si="10"/>
        <v>168.68</v>
      </c>
      <c r="G347" s="51"/>
      <c r="H347" s="22" t="s">
        <v>35</v>
      </c>
    </row>
    <row r="348" ht="14.25" spans="1:8">
      <c r="A348" s="58">
        <v>44529</v>
      </c>
      <c r="B348" s="69">
        <v>0.26</v>
      </c>
      <c r="C348" s="51"/>
      <c r="D348" s="51"/>
      <c r="E348" s="51"/>
      <c r="F348" s="48">
        <f t="shared" si="10"/>
        <v>168.94</v>
      </c>
      <c r="G348" s="51"/>
      <c r="H348" s="22" t="s">
        <v>35</v>
      </c>
    </row>
    <row r="349" ht="14.25" spans="1:8">
      <c r="A349" s="58">
        <v>44530</v>
      </c>
      <c r="B349" s="69">
        <f>0.26+1.12</f>
        <v>1.38</v>
      </c>
      <c r="C349" s="51"/>
      <c r="D349" s="51"/>
      <c r="E349" s="51"/>
      <c r="F349" s="48">
        <f t="shared" si="10"/>
        <v>170.32</v>
      </c>
      <c r="G349" s="51"/>
      <c r="H349" s="22" t="s">
        <v>35</v>
      </c>
    </row>
    <row r="350" ht="14.25" hidden="1" spans="1:8">
      <c r="A350" s="58"/>
      <c r="B350" s="56"/>
      <c r="C350" s="51"/>
      <c r="D350" s="51"/>
      <c r="E350" s="51"/>
      <c r="F350" s="48">
        <f t="shared" si="10"/>
        <v>170.32</v>
      </c>
      <c r="G350" s="51"/>
      <c r="H350" s="22"/>
    </row>
    <row r="351" ht="15.75" spans="1:8">
      <c r="A351" s="55" t="s">
        <v>12</v>
      </c>
      <c r="B351" s="56">
        <f>SUM(B320:B350)</f>
        <v>18.83</v>
      </c>
      <c r="C351" s="51"/>
      <c r="D351" s="51"/>
      <c r="E351" s="51"/>
      <c r="F351" s="60">
        <f>F350</f>
        <v>170.32</v>
      </c>
      <c r="G351" s="47"/>
      <c r="H351" s="63"/>
    </row>
    <row r="352" ht="15.75" spans="1:8">
      <c r="A352" s="58">
        <v>44531</v>
      </c>
      <c r="B352" s="44">
        <f>0.28+1.08</f>
        <v>1.36</v>
      </c>
      <c r="C352" s="47"/>
      <c r="D352" s="47"/>
      <c r="E352" s="47"/>
      <c r="F352" s="48">
        <f t="shared" ref="F352:F382" si="11">B352+F351</f>
        <v>171.68</v>
      </c>
      <c r="G352" s="47"/>
      <c r="H352" s="22" t="s">
        <v>35</v>
      </c>
    </row>
    <row r="353" ht="15.75" spans="1:8">
      <c r="A353" s="58">
        <v>44532</v>
      </c>
      <c r="B353" s="44">
        <v>0.26</v>
      </c>
      <c r="C353" s="47"/>
      <c r="D353" s="47"/>
      <c r="E353" s="47"/>
      <c r="F353" s="48">
        <f t="shared" si="11"/>
        <v>171.94</v>
      </c>
      <c r="G353" s="47"/>
      <c r="H353" s="22" t="s">
        <v>35</v>
      </c>
    </row>
    <row r="354" ht="15.75" spans="1:8">
      <c r="A354" s="58">
        <v>44533</v>
      </c>
      <c r="B354" s="44">
        <v>0.27</v>
      </c>
      <c r="C354" s="47"/>
      <c r="D354" s="47"/>
      <c r="E354" s="47"/>
      <c r="F354" s="48">
        <f t="shared" si="11"/>
        <v>172.21</v>
      </c>
      <c r="G354" s="47"/>
      <c r="H354" s="22" t="s">
        <v>35</v>
      </c>
    </row>
    <row r="355" ht="15.75" spans="1:8">
      <c r="A355" s="58">
        <v>44534</v>
      </c>
      <c r="B355" s="44">
        <v>0.26</v>
      </c>
      <c r="C355" s="47"/>
      <c r="D355" s="47"/>
      <c r="E355" s="47"/>
      <c r="F355" s="48">
        <f t="shared" si="11"/>
        <v>172.47</v>
      </c>
      <c r="G355" s="47"/>
      <c r="H355" s="22" t="s">
        <v>35</v>
      </c>
    </row>
    <row r="356" ht="15.75" spans="1:8">
      <c r="A356" s="58">
        <v>44535</v>
      </c>
      <c r="B356" s="44">
        <v>0.26</v>
      </c>
      <c r="C356" s="47"/>
      <c r="D356" s="47"/>
      <c r="E356" s="47"/>
      <c r="F356" s="48">
        <f t="shared" si="11"/>
        <v>172.73</v>
      </c>
      <c r="G356" s="47"/>
      <c r="H356" s="22" t="s">
        <v>35</v>
      </c>
    </row>
    <row r="357" ht="15.75" spans="1:8">
      <c r="A357" s="58">
        <v>44536</v>
      </c>
      <c r="B357" s="44">
        <v>0.27</v>
      </c>
      <c r="C357" s="47"/>
      <c r="D357" s="47"/>
      <c r="E357" s="47"/>
      <c r="F357" s="48">
        <f t="shared" si="11"/>
        <v>173</v>
      </c>
      <c r="G357" s="47"/>
      <c r="H357" s="22" t="s">
        <v>35</v>
      </c>
    </row>
    <row r="358" ht="15.75" spans="1:8">
      <c r="A358" s="58">
        <v>44537</v>
      </c>
      <c r="B358" s="44">
        <v>0.27</v>
      </c>
      <c r="C358" s="47"/>
      <c r="D358" s="47"/>
      <c r="E358" s="47"/>
      <c r="F358" s="48">
        <f t="shared" si="11"/>
        <v>173.27</v>
      </c>
      <c r="G358" s="47"/>
      <c r="H358" s="22" t="s">
        <v>35</v>
      </c>
    </row>
    <row r="359" ht="15.75" spans="1:8">
      <c r="A359" s="58">
        <v>44538</v>
      </c>
      <c r="B359" s="44">
        <v>0.27</v>
      </c>
      <c r="C359" s="47"/>
      <c r="D359" s="47"/>
      <c r="E359" s="47"/>
      <c r="F359" s="48">
        <f t="shared" si="11"/>
        <v>173.54</v>
      </c>
      <c r="G359" s="47"/>
      <c r="H359" s="22" t="s">
        <v>35</v>
      </c>
    </row>
    <row r="360" ht="15.75" spans="1:8">
      <c r="A360" s="58">
        <v>44539</v>
      </c>
      <c r="B360" s="44">
        <f>0.26+1.25</f>
        <v>1.51</v>
      </c>
      <c r="C360" s="47"/>
      <c r="D360" s="47"/>
      <c r="E360" s="47"/>
      <c r="F360" s="48">
        <f t="shared" si="11"/>
        <v>175.05</v>
      </c>
      <c r="G360" s="47"/>
      <c r="H360" s="22" t="s">
        <v>35</v>
      </c>
    </row>
    <row r="361" ht="15.75" spans="1:8">
      <c r="A361" s="58">
        <v>44540</v>
      </c>
      <c r="B361" s="44">
        <v>0.26</v>
      </c>
      <c r="C361" s="47"/>
      <c r="D361" s="47"/>
      <c r="E361" s="47"/>
      <c r="F361" s="48">
        <f t="shared" si="11"/>
        <v>175.31</v>
      </c>
      <c r="G361" s="47"/>
      <c r="H361" s="22" t="s">
        <v>35</v>
      </c>
    </row>
    <row r="362" ht="15.75" spans="1:8">
      <c r="A362" s="58">
        <v>44541</v>
      </c>
      <c r="B362" s="44">
        <v>0.26</v>
      </c>
      <c r="C362" s="47"/>
      <c r="D362" s="47"/>
      <c r="E362" s="47"/>
      <c r="F362" s="48">
        <f t="shared" si="11"/>
        <v>175.57</v>
      </c>
      <c r="G362" s="47"/>
      <c r="H362" s="22" t="s">
        <v>35</v>
      </c>
    </row>
    <row r="363" ht="15.75" spans="1:8">
      <c r="A363" s="58">
        <v>44542</v>
      </c>
      <c r="B363" s="70">
        <v>0.27</v>
      </c>
      <c r="C363" s="47"/>
      <c r="D363" s="47"/>
      <c r="E363" s="47"/>
      <c r="F363" s="48">
        <f t="shared" si="11"/>
        <v>175.84</v>
      </c>
      <c r="G363" s="47"/>
      <c r="H363" s="22" t="s">
        <v>35</v>
      </c>
    </row>
    <row r="364" ht="15.75" spans="1:8">
      <c r="A364" s="58">
        <v>44543</v>
      </c>
      <c r="B364" s="44">
        <v>0.27</v>
      </c>
      <c r="C364" s="47"/>
      <c r="D364" s="47"/>
      <c r="E364" s="47"/>
      <c r="F364" s="48">
        <f t="shared" si="11"/>
        <v>176.11</v>
      </c>
      <c r="G364" s="47"/>
      <c r="H364" s="22" t="s">
        <v>35</v>
      </c>
    </row>
    <row r="365" ht="15.75" spans="1:8">
      <c r="A365" s="58">
        <v>44544</v>
      </c>
      <c r="B365" s="44">
        <v>0.27</v>
      </c>
      <c r="C365" s="47"/>
      <c r="D365" s="47"/>
      <c r="E365" s="47"/>
      <c r="F365" s="48">
        <f t="shared" si="11"/>
        <v>176.38</v>
      </c>
      <c r="G365" s="47"/>
      <c r="H365" s="22" t="s">
        <v>35</v>
      </c>
    </row>
    <row r="366" ht="15.75" spans="1:8">
      <c r="A366" s="58">
        <v>44545</v>
      </c>
      <c r="B366" s="44">
        <v>0.27</v>
      </c>
      <c r="C366" s="47"/>
      <c r="D366" s="47"/>
      <c r="E366" s="47"/>
      <c r="F366" s="48">
        <f t="shared" si="11"/>
        <v>176.65</v>
      </c>
      <c r="G366" s="47" t="s">
        <v>14</v>
      </c>
      <c r="H366" s="22" t="s">
        <v>35</v>
      </c>
    </row>
    <row r="367" ht="15.75" spans="1:8">
      <c r="A367" s="58">
        <v>44546</v>
      </c>
      <c r="B367" s="44">
        <v>0.26</v>
      </c>
      <c r="C367" s="47"/>
      <c r="D367" s="47"/>
      <c r="E367" s="47"/>
      <c r="F367" s="48">
        <f t="shared" si="11"/>
        <v>176.91</v>
      </c>
      <c r="G367" s="47"/>
      <c r="H367" s="22" t="s">
        <v>35</v>
      </c>
    </row>
    <row r="368" ht="15.75" spans="1:8">
      <c r="A368" s="58">
        <v>44547</v>
      </c>
      <c r="B368" s="44">
        <v>0.26</v>
      </c>
      <c r="C368" s="47"/>
      <c r="D368" s="47"/>
      <c r="E368" s="47"/>
      <c r="F368" s="48">
        <f t="shared" si="11"/>
        <v>177.17</v>
      </c>
      <c r="G368" s="47"/>
      <c r="H368" s="22" t="s">
        <v>35</v>
      </c>
    </row>
    <row r="369" ht="15.75" spans="1:8">
      <c r="A369" s="58">
        <v>44548</v>
      </c>
      <c r="B369" s="44">
        <v>0.27</v>
      </c>
      <c r="C369" s="47"/>
      <c r="D369" s="47"/>
      <c r="E369" s="47"/>
      <c r="F369" s="48">
        <f t="shared" si="11"/>
        <v>177.44</v>
      </c>
      <c r="G369" s="47"/>
      <c r="H369" s="22" t="s">
        <v>35</v>
      </c>
    </row>
    <row r="370" ht="14.25" spans="1:8">
      <c r="A370" s="58">
        <v>44549</v>
      </c>
      <c r="B370" s="44">
        <v>0.26</v>
      </c>
      <c r="C370" s="51"/>
      <c r="D370" s="51"/>
      <c r="E370" s="51"/>
      <c r="F370" s="48">
        <f t="shared" si="11"/>
        <v>177.7</v>
      </c>
      <c r="G370" s="51"/>
      <c r="H370" s="22" t="s">
        <v>35</v>
      </c>
    </row>
    <row r="371" ht="14.25" spans="1:8">
      <c r="A371" s="58">
        <v>44550</v>
      </c>
      <c r="B371" s="44">
        <v>0.26</v>
      </c>
      <c r="C371" s="51"/>
      <c r="D371" s="51"/>
      <c r="E371" s="51"/>
      <c r="F371" s="48">
        <f t="shared" si="11"/>
        <v>177.96</v>
      </c>
      <c r="G371" s="51"/>
      <c r="H371" s="22" t="s">
        <v>35</v>
      </c>
    </row>
    <row r="372" ht="14.25" spans="1:8">
      <c r="A372" s="58">
        <v>44551</v>
      </c>
      <c r="B372" s="44">
        <v>0.29</v>
      </c>
      <c r="C372" s="51"/>
      <c r="D372" s="51"/>
      <c r="E372" s="51"/>
      <c r="F372" s="48">
        <f t="shared" si="11"/>
        <v>178.25</v>
      </c>
      <c r="G372" s="51"/>
      <c r="H372" s="22" t="s">
        <v>35</v>
      </c>
    </row>
    <row r="373" ht="14.25" spans="1:8">
      <c r="A373" s="58">
        <v>44552</v>
      </c>
      <c r="B373" s="44">
        <v>0.28</v>
      </c>
      <c r="C373" s="51"/>
      <c r="D373" s="51"/>
      <c r="E373" s="51"/>
      <c r="F373" s="48">
        <f t="shared" si="11"/>
        <v>178.53</v>
      </c>
      <c r="G373" s="51"/>
      <c r="H373" s="22" t="s">
        <v>35</v>
      </c>
    </row>
    <row r="374" ht="14.25" spans="1:8">
      <c r="A374" s="58">
        <v>44553</v>
      </c>
      <c r="B374" s="44">
        <v>0.26</v>
      </c>
      <c r="C374" s="51"/>
      <c r="D374" s="51"/>
      <c r="E374" s="51"/>
      <c r="F374" s="48">
        <f t="shared" si="11"/>
        <v>178.79</v>
      </c>
      <c r="G374" s="51"/>
      <c r="H374" s="22" t="s">
        <v>35</v>
      </c>
    </row>
    <row r="375" ht="14.25" spans="1:8">
      <c r="A375" s="58">
        <v>44554</v>
      </c>
      <c r="B375" s="44">
        <v>1.51</v>
      </c>
      <c r="C375" s="51"/>
      <c r="D375" s="51"/>
      <c r="E375" s="51"/>
      <c r="F375" s="48">
        <f t="shared" si="11"/>
        <v>180.3</v>
      </c>
      <c r="G375" s="51"/>
      <c r="H375" s="22" t="s">
        <v>35</v>
      </c>
    </row>
    <row r="376" ht="14.25" spans="1:8">
      <c r="A376" s="58">
        <v>44555</v>
      </c>
      <c r="B376" s="44">
        <v>0.26</v>
      </c>
      <c r="C376" s="51"/>
      <c r="D376" s="51"/>
      <c r="E376" s="51"/>
      <c r="F376" s="48">
        <f t="shared" si="11"/>
        <v>180.56</v>
      </c>
      <c r="G376" s="51"/>
      <c r="H376" s="22" t="s">
        <v>35</v>
      </c>
    </row>
    <row r="377" ht="14.25" spans="1:8">
      <c r="A377" s="58">
        <v>44556</v>
      </c>
      <c r="B377" s="52">
        <f>0.26+1.23</f>
        <v>1.49</v>
      </c>
      <c r="C377" s="51"/>
      <c r="D377" s="51"/>
      <c r="E377" s="51"/>
      <c r="F377" s="48">
        <f t="shared" si="11"/>
        <v>182.05</v>
      </c>
      <c r="G377" s="51"/>
      <c r="H377" s="22" t="s">
        <v>35</v>
      </c>
    </row>
    <row r="378" ht="14.25" spans="1:8">
      <c r="A378" s="58">
        <v>44557</v>
      </c>
      <c r="B378" s="71">
        <v>0.26</v>
      </c>
      <c r="C378" s="51"/>
      <c r="D378" s="51"/>
      <c r="E378" s="51"/>
      <c r="F378" s="48">
        <f t="shared" si="11"/>
        <v>182.31</v>
      </c>
      <c r="G378" s="51"/>
      <c r="H378" s="22" t="s">
        <v>35</v>
      </c>
    </row>
    <row r="379" ht="14.25" spans="1:8">
      <c r="A379" s="58">
        <v>44558</v>
      </c>
      <c r="B379" s="52">
        <v>0.27</v>
      </c>
      <c r="C379" s="51"/>
      <c r="D379" s="51"/>
      <c r="E379" s="51"/>
      <c r="F379" s="48">
        <f t="shared" si="11"/>
        <v>182.58</v>
      </c>
      <c r="G379" s="51"/>
      <c r="H379" s="22" t="s">
        <v>35</v>
      </c>
    </row>
    <row r="380" ht="14.25" spans="1:9">
      <c r="A380" s="58">
        <v>44559</v>
      </c>
      <c r="B380" s="73">
        <v>0.27</v>
      </c>
      <c r="C380" s="51"/>
      <c r="D380" s="51"/>
      <c r="E380" s="51"/>
      <c r="F380" s="48">
        <f t="shared" si="11"/>
        <v>182.85</v>
      </c>
      <c r="G380" s="51"/>
      <c r="H380" s="22" t="s">
        <v>35</v>
      </c>
      <c r="I380" s="34"/>
    </row>
    <row r="381" ht="14.25" spans="1:9">
      <c r="A381" s="58">
        <v>44560</v>
      </c>
      <c r="B381" s="71">
        <v>1.27</v>
      </c>
      <c r="C381" s="51"/>
      <c r="D381" s="51"/>
      <c r="E381" s="51"/>
      <c r="F381" s="48">
        <f t="shared" si="11"/>
        <v>184.12</v>
      </c>
      <c r="G381" s="51"/>
      <c r="H381" s="22" t="s">
        <v>35</v>
      </c>
      <c r="I381" s="34"/>
    </row>
    <row r="382" ht="14.25" spans="1:8">
      <c r="A382" s="58">
        <v>44561</v>
      </c>
      <c r="B382" s="71">
        <v>0</v>
      </c>
      <c r="C382" s="51"/>
      <c r="D382" s="51"/>
      <c r="E382" s="51"/>
      <c r="F382" s="48">
        <f t="shared" si="11"/>
        <v>184.12</v>
      </c>
      <c r="G382" s="51" t="s">
        <v>13</v>
      </c>
      <c r="H382" s="22" t="s">
        <v>35</v>
      </c>
    </row>
    <row r="383" ht="15.75" spans="1:8">
      <c r="A383" s="55" t="s">
        <v>12</v>
      </c>
      <c r="B383" s="56">
        <f>SUM(B352:B382)</f>
        <v>13.8</v>
      </c>
      <c r="C383" s="51"/>
      <c r="D383" s="51"/>
      <c r="E383" s="51"/>
      <c r="F383" s="60">
        <f>F382</f>
        <v>184.12</v>
      </c>
      <c r="G383" s="47"/>
      <c r="H383" s="63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D18" sqref="D18"/>
    </sheetView>
  </sheetViews>
  <sheetFormatPr defaultColWidth="9" defaultRowHeight="13.5"/>
  <cols>
    <col min="3" max="3" width="14.375" customWidth="1"/>
    <col min="4" max="4" width="13" customWidth="1"/>
    <col min="5" max="5" width="14.125" style="3" customWidth="1"/>
    <col min="6" max="6" width="14.125" customWidth="1"/>
    <col min="7" max="7" width="21.5" customWidth="1"/>
    <col min="8" max="8" width="14.875" customWidth="1"/>
    <col min="9" max="9" width="8.875" hidden="1" customWidth="1"/>
  </cols>
  <sheetData>
    <row r="1" ht="21" spans="1:8">
      <c r="A1" s="4" t="s">
        <v>42</v>
      </c>
      <c r="B1" s="4"/>
      <c r="C1" s="4"/>
      <c r="D1" s="4"/>
      <c r="E1" s="4"/>
      <c r="F1" s="4"/>
      <c r="G1" s="4"/>
      <c r="H1" s="4"/>
    </row>
    <row r="2" ht="28.5" customHeight="1" spans="1:8">
      <c r="A2" s="5" t="s">
        <v>1</v>
      </c>
      <c r="B2" s="6" t="s">
        <v>2</v>
      </c>
      <c r="C2" s="6" t="s">
        <v>3</v>
      </c>
      <c r="D2" s="7" t="s">
        <v>39</v>
      </c>
      <c r="E2" s="8"/>
      <c r="F2" s="9" t="s">
        <v>5</v>
      </c>
      <c r="G2" s="10" t="s">
        <v>6</v>
      </c>
      <c r="H2" s="20" t="s">
        <v>7</v>
      </c>
    </row>
    <row r="3" ht="24.75" customHeight="1" spans="1:10">
      <c r="A3" s="11"/>
      <c r="B3" s="12"/>
      <c r="C3" s="12"/>
      <c r="D3" s="13" t="s">
        <v>40</v>
      </c>
      <c r="E3" s="8" t="s">
        <v>41</v>
      </c>
      <c r="F3" s="14"/>
      <c r="G3" s="15"/>
      <c r="H3" s="21"/>
      <c r="I3" t="s">
        <v>32</v>
      </c>
      <c r="J3" s="35">
        <v>0.3</v>
      </c>
    </row>
    <row r="4" ht="15.75" spans="1:9">
      <c r="A4" s="23" t="s">
        <v>17</v>
      </c>
      <c r="B4" s="24">
        <f>'2021废液  '!B35</f>
        <v>16.97</v>
      </c>
      <c r="C4" s="25"/>
      <c r="D4" s="25"/>
      <c r="E4" s="26">
        <v>0</v>
      </c>
      <c r="F4" s="27">
        <f>'2021废液  '!F35</f>
        <v>16.97</v>
      </c>
      <c r="G4" s="25"/>
      <c r="H4" s="28" t="s">
        <v>35</v>
      </c>
      <c r="I4" t="s">
        <v>33</v>
      </c>
    </row>
    <row r="5" ht="15.75" spans="1:8">
      <c r="A5" s="29" t="s">
        <v>18</v>
      </c>
      <c r="B5" s="17">
        <f>'2021废液  '!B64</f>
        <v>13.96</v>
      </c>
      <c r="C5" s="18"/>
      <c r="D5" s="18"/>
      <c r="E5" s="30">
        <v>0</v>
      </c>
      <c r="F5" s="19">
        <f>'2021废液  '!F64</f>
        <v>30.93</v>
      </c>
      <c r="G5" s="18"/>
      <c r="H5" s="22" t="s">
        <v>35</v>
      </c>
    </row>
    <row r="6" ht="15.75" spans="1:8">
      <c r="A6" s="29" t="s">
        <v>19</v>
      </c>
      <c r="B6" s="17">
        <f>'2021废液  '!B96</f>
        <v>15</v>
      </c>
      <c r="C6" s="18"/>
      <c r="D6" s="18"/>
      <c r="E6" s="30">
        <v>0</v>
      </c>
      <c r="F6" s="19">
        <f>'2021废液  '!F96</f>
        <v>45.93</v>
      </c>
      <c r="G6" s="31"/>
      <c r="H6" s="22" t="s">
        <v>35</v>
      </c>
    </row>
    <row r="7" ht="15.75" spans="1:8">
      <c r="A7" s="29" t="s">
        <v>20</v>
      </c>
      <c r="B7" s="17">
        <f>'2021废液  '!B128</f>
        <v>12.75</v>
      </c>
      <c r="C7" s="18"/>
      <c r="D7" s="18"/>
      <c r="E7" s="30">
        <v>0</v>
      </c>
      <c r="F7" s="19">
        <f>'2021废液  '!F128</f>
        <v>58.6800000000001</v>
      </c>
      <c r="G7" s="18"/>
      <c r="H7" s="22" t="s">
        <v>35</v>
      </c>
    </row>
    <row r="8" ht="15.75" spans="1:8">
      <c r="A8" s="29" t="s">
        <v>21</v>
      </c>
      <c r="B8" s="17">
        <f>'2021废液  '!B160</f>
        <v>15.25</v>
      </c>
      <c r="C8" s="18"/>
      <c r="D8" s="18"/>
      <c r="E8" s="30">
        <v>0</v>
      </c>
      <c r="F8" s="19">
        <f>'2021废液  '!F160</f>
        <v>73.9300000000001</v>
      </c>
      <c r="G8" s="18"/>
      <c r="H8" s="22" t="s">
        <v>35</v>
      </c>
    </row>
    <row r="9" ht="15.75" spans="1:8">
      <c r="A9" s="29" t="s">
        <v>22</v>
      </c>
      <c r="B9" s="17">
        <f>'2021废液  '!B191</f>
        <v>13.33</v>
      </c>
      <c r="C9" s="18"/>
      <c r="D9" s="18"/>
      <c r="E9" s="30">
        <v>0</v>
      </c>
      <c r="F9" s="19">
        <f>'2021废液  '!F191</f>
        <v>87.26</v>
      </c>
      <c r="G9" s="18"/>
      <c r="H9" s="22" t="s">
        <v>35</v>
      </c>
    </row>
    <row r="10" ht="15.75" spans="1:8">
      <c r="A10" s="29" t="s">
        <v>23</v>
      </c>
      <c r="B10" s="17">
        <f>'2021废液  '!B223</f>
        <v>15.43</v>
      </c>
      <c r="C10" s="18"/>
      <c r="D10" s="18"/>
      <c r="E10" s="30">
        <v>0</v>
      </c>
      <c r="F10" s="19">
        <f>'2021废液  '!F223</f>
        <v>102.69</v>
      </c>
      <c r="G10" s="18"/>
      <c r="H10" s="22" t="s">
        <v>35</v>
      </c>
    </row>
    <row r="11" ht="15.75" spans="1:8">
      <c r="A11" s="29" t="s">
        <v>24</v>
      </c>
      <c r="B11" s="17">
        <f>'2021废液  '!B255</f>
        <v>21.16</v>
      </c>
      <c r="C11" s="18"/>
      <c r="D11" s="18"/>
      <c r="E11" s="30">
        <v>0</v>
      </c>
      <c r="F11" s="19">
        <f>'2021废液  '!F255</f>
        <v>123.85</v>
      </c>
      <c r="G11" s="18"/>
      <c r="H11" s="22" t="s">
        <v>35</v>
      </c>
    </row>
    <row r="12" ht="15.75" spans="1:8">
      <c r="A12" s="29" t="s">
        <v>25</v>
      </c>
      <c r="B12" s="17">
        <f>'2021废液  '!B287</f>
        <v>15.82</v>
      </c>
      <c r="C12" s="18"/>
      <c r="D12" s="18"/>
      <c r="E12" s="30">
        <f>'2021废液  '!E287</f>
        <v>0</v>
      </c>
      <c r="F12" s="19">
        <f>'2021废液  '!F287</f>
        <v>139.67</v>
      </c>
      <c r="G12" s="18"/>
      <c r="H12" s="22" t="s">
        <v>35</v>
      </c>
    </row>
    <row r="13" ht="15.75" spans="1:8">
      <c r="A13" s="29" t="s">
        <v>26</v>
      </c>
      <c r="B13" s="17">
        <f>'2021废液  '!B319</f>
        <v>11.82</v>
      </c>
      <c r="C13" s="18"/>
      <c r="D13" s="18"/>
      <c r="E13" s="30">
        <v>0</v>
      </c>
      <c r="F13" s="19">
        <f>'2021废液  '!F319</f>
        <v>151.49</v>
      </c>
      <c r="G13" s="18"/>
      <c r="H13" s="22" t="s">
        <v>35</v>
      </c>
    </row>
    <row r="14" ht="15.75" spans="1:8">
      <c r="A14" s="29" t="s">
        <v>27</v>
      </c>
      <c r="B14" s="17">
        <f>'2021废液  '!B351</f>
        <v>18.83</v>
      </c>
      <c r="C14" s="18"/>
      <c r="D14" s="18"/>
      <c r="E14" s="30">
        <v>0</v>
      </c>
      <c r="F14" s="19">
        <f>'2021废液  '!F351</f>
        <v>170.32</v>
      </c>
      <c r="G14" s="18"/>
      <c r="H14" s="22" t="s">
        <v>35</v>
      </c>
    </row>
    <row r="15" ht="15.75" spans="1:8">
      <c r="A15" s="29" t="s">
        <v>28</v>
      </c>
      <c r="B15" s="17">
        <f>'2021废液  '!B383</f>
        <v>13.8</v>
      </c>
      <c r="C15" s="18"/>
      <c r="D15" s="18"/>
      <c r="E15" s="30">
        <f>'2021废液  '!E383</f>
        <v>0</v>
      </c>
      <c r="F15" s="19">
        <f>'2021废液  '!F383</f>
        <v>184.12</v>
      </c>
      <c r="G15" s="18"/>
      <c r="H15" s="22" t="s">
        <v>35</v>
      </c>
    </row>
    <row r="16" ht="15.75" spans="1:8">
      <c r="A16" s="32" t="s">
        <v>12</v>
      </c>
      <c r="B16" s="17">
        <f>SUM(B4:B15)</f>
        <v>184.12</v>
      </c>
      <c r="C16" s="18"/>
      <c r="D16" s="18"/>
      <c r="E16" s="30">
        <f>SUM(E4:E15)</f>
        <v>0</v>
      </c>
      <c r="F16" s="19">
        <f>F15</f>
        <v>184.12</v>
      </c>
      <c r="G16" s="18"/>
      <c r="H16" s="22"/>
    </row>
    <row r="17" spans="6:6">
      <c r="F17" s="33">
        <v>0.53153</v>
      </c>
    </row>
    <row r="19" spans="2:6">
      <c r="B19" s="3"/>
      <c r="F19" s="3"/>
    </row>
    <row r="20" spans="2:2">
      <c r="B20" s="3"/>
    </row>
    <row r="23" spans="6:6">
      <c r="F23" s="34" t="s">
        <v>13</v>
      </c>
    </row>
    <row r="26" spans="11:11">
      <c r="K26" s="36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3"/>
  <sheetViews>
    <sheetView workbookViewId="0">
      <pane ySplit="3" topLeftCell="A363" activePane="bottomLeft" state="frozen"/>
      <selection/>
      <selection pane="bottomLeft" activeCell="F376" sqref="F376"/>
    </sheetView>
  </sheetViews>
  <sheetFormatPr defaultColWidth="9" defaultRowHeight="13.5"/>
  <cols>
    <col min="1" max="1" width="11.5" style="37" customWidth="1"/>
    <col min="2" max="2" width="12.625" style="38" customWidth="1"/>
    <col min="3" max="5" width="12.625" style="39" customWidth="1"/>
    <col min="6" max="6" width="12.625" style="38" customWidth="1"/>
    <col min="7" max="7" width="24.875" style="39" customWidth="1"/>
    <col min="8" max="8" width="15.375" customWidth="1"/>
    <col min="9" max="12" width="8.875" customWidth="1"/>
  </cols>
  <sheetData>
    <row r="1" ht="20.25" spans="1:8">
      <c r="A1" s="4" t="s">
        <v>0</v>
      </c>
      <c r="B1" s="4"/>
      <c r="C1" s="4"/>
      <c r="D1" s="4"/>
      <c r="E1" s="4"/>
      <c r="F1" s="4"/>
      <c r="G1" s="4"/>
      <c r="H1" s="4"/>
    </row>
    <row r="2" ht="20.25" customHeight="1" spans="1:8">
      <c r="A2" s="40" t="s">
        <v>1</v>
      </c>
      <c r="B2" s="41" t="s">
        <v>2</v>
      </c>
      <c r="C2" s="41" t="s">
        <v>3</v>
      </c>
      <c r="D2" s="41" t="s">
        <v>39</v>
      </c>
      <c r="E2" s="41"/>
      <c r="F2" s="42" t="s">
        <v>5</v>
      </c>
      <c r="G2" s="40" t="s">
        <v>6</v>
      </c>
      <c r="H2" s="41" t="s">
        <v>7</v>
      </c>
    </row>
    <row r="3" ht="24.75" customHeight="1" spans="1:9">
      <c r="A3" s="40"/>
      <c r="B3" s="41"/>
      <c r="C3" s="41"/>
      <c r="D3" s="41" t="s">
        <v>40</v>
      </c>
      <c r="E3" s="41" t="s">
        <v>41</v>
      </c>
      <c r="F3" s="42"/>
      <c r="G3" s="40"/>
      <c r="H3" s="41"/>
      <c r="I3">
        <v>184.12</v>
      </c>
    </row>
    <row r="4" ht="16.5" customHeight="1" spans="1:9">
      <c r="A4" s="43">
        <v>44562</v>
      </c>
      <c r="B4" s="44">
        <v>0.54</v>
      </c>
      <c r="C4" s="45"/>
      <c r="D4" s="45"/>
      <c r="E4" s="45"/>
      <c r="F4" s="46">
        <f>B4+184.12</f>
        <v>184.66</v>
      </c>
      <c r="G4" s="45"/>
      <c r="H4" s="28" t="s">
        <v>35</v>
      </c>
      <c r="I4" s="61">
        <v>0.3</v>
      </c>
    </row>
    <row r="5" ht="15.75" spans="1:8">
      <c r="A5" s="43">
        <v>44563</v>
      </c>
      <c r="B5" s="44">
        <v>0.26</v>
      </c>
      <c r="C5" s="47"/>
      <c r="D5" s="47"/>
      <c r="E5" s="47"/>
      <c r="F5" s="48">
        <f t="shared" ref="F5:F34" si="0">B5+F4</f>
        <v>184.92</v>
      </c>
      <c r="G5" s="47"/>
      <c r="H5" s="28" t="s">
        <v>35</v>
      </c>
    </row>
    <row r="6" ht="15.75" spans="1:8">
      <c r="A6" s="43">
        <v>44564</v>
      </c>
      <c r="B6" s="44">
        <v>0.27</v>
      </c>
      <c r="C6" s="47"/>
      <c r="D6" s="47"/>
      <c r="E6" s="47"/>
      <c r="F6" s="48">
        <f t="shared" si="0"/>
        <v>185.19</v>
      </c>
      <c r="G6" s="47"/>
      <c r="H6" s="28" t="s">
        <v>35</v>
      </c>
    </row>
    <row r="7" ht="15.75" spans="1:8">
      <c r="A7" s="43">
        <v>44565</v>
      </c>
      <c r="B7" s="44">
        <v>0.29</v>
      </c>
      <c r="C7" s="47"/>
      <c r="D7" s="47"/>
      <c r="E7" s="47"/>
      <c r="F7" s="48">
        <f t="shared" si="0"/>
        <v>185.48</v>
      </c>
      <c r="G7" s="47"/>
      <c r="H7" s="28" t="s">
        <v>35</v>
      </c>
    </row>
    <row r="8" ht="15.75" spans="1:8">
      <c r="A8" s="43">
        <v>44566</v>
      </c>
      <c r="B8" s="44">
        <v>0.26</v>
      </c>
      <c r="C8" s="47"/>
      <c r="D8" s="47"/>
      <c r="E8" s="47"/>
      <c r="F8" s="48">
        <f t="shared" si="0"/>
        <v>185.74</v>
      </c>
      <c r="G8" s="47"/>
      <c r="H8" s="28" t="s">
        <v>35</v>
      </c>
    </row>
    <row r="9" ht="15.75" spans="1:8">
      <c r="A9" s="43">
        <v>44567</v>
      </c>
      <c r="B9" s="44">
        <v>0.27</v>
      </c>
      <c r="C9" s="47"/>
      <c r="D9" s="47"/>
      <c r="E9" s="47"/>
      <c r="F9" s="48">
        <f t="shared" si="0"/>
        <v>186.01</v>
      </c>
      <c r="G9" s="47"/>
      <c r="H9" s="28" t="s">
        <v>35</v>
      </c>
    </row>
    <row r="10" ht="15.75" spans="1:8">
      <c r="A10" s="43">
        <v>44568</v>
      </c>
      <c r="B10" s="44">
        <v>0.26</v>
      </c>
      <c r="C10" s="47"/>
      <c r="D10" s="47"/>
      <c r="E10" s="47"/>
      <c r="F10" s="48">
        <f t="shared" si="0"/>
        <v>186.27</v>
      </c>
      <c r="G10" s="47"/>
      <c r="H10" s="28" t="s">
        <v>35</v>
      </c>
    </row>
    <row r="11" ht="15.75" spans="1:8">
      <c r="A11" s="43">
        <v>44569</v>
      </c>
      <c r="B11" s="44">
        <v>0.26</v>
      </c>
      <c r="C11" s="47"/>
      <c r="D11" s="47"/>
      <c r="E11" s="47"/>
      <c r="F11" s="48">
        <f t="shared" si="0"/>
        <v>186.53</v>
      </c>
      <c r="G11" s="47"/>
      <c r="H11" s="28" t="s">
        <v>35</v>
      </c>
    </row>
    <row r="12" ht="15.75" spans="1:8">
      <c r="A12" s="43">
        <v>44570</v>
      </c>
      <c r="B12" s="44">
        <v>0.26</v>
      </c>
      <c r="C12" s="47"/>
      <c r="D12" s="47"/>
      <c r="E12" s="47"/>
      <c r="F12" s="48">
        <f t="shared" si="0"/>
        <v>186.79</v>
      </c>
      <c r="G12" s="47"/>
      <c r="H12" s="28" t="s">
        <v>35</v>
      </c>
    </row>
    <row r="13" ht="15.75" spans="1:8">
      <c r="A13" s="43">
        <v>44571</v>
      </c>
      <c r="B13" s="44">
        <v>0.26</v>
      </c>
      <c r="C13" s="47"/>
      <c r="D13" s="47"/>
      <c r="E13" s="47"/>
      <c r="F13" s="48">
        <f t="shared" si="0"/>
        <v>187.05</v>
      </c>
      <c r="G13" s="47"/>
      <c r="H13" s="28" t="s">
        <v>35</v>
      </c>
    </row>
    <row r="14" ht="15.75" spans="1:8">
      <c r="A14" s="43">
        <v>44572</v>
      </c>
      <c r="B14" s="49">
        <v>0.27</v>
      </c>
      <c r="C14" s="47"/>
      <c r="D14" s="47"/>
      <c r="E14" s="47"/>
      <c r="F14" s="48">
        <f t="shared" si="0"/>
        <v>187.32</v>
      </c>
      <c r="G14" s="47"/>
      <c r="H14" s="28" t="s">
        <v>35</v>
      </c>
    </row>
    <row r="15" ht="15.75" spans="1:8">
      <c r="A15" s="43">
        <v>44573</v>
      </c>
      <c r="B15" s="50">
        <v>0.27</v>
      </c>
      <c r="C15" s="47"/>
      <c r="D15" s="47"/>
      <c r="E15" s="47"/>
      <c r="F15" s="48">
        <f t="shared" si="0"/>
        <v>187.59</v>
      </c>
      <c r="G15" s="47"/>
      <c r="H15" s="28" t="s">
        <v>35</v>
      </c>
    </row>
    <row r="16" ht="15.75" spans="1:8">
      <c r="A16" s="43">
        <v>44574</v>
      </c>
      <c r="B16" s="49">
        <v>0.26</v>
      </c>
      <c r="C16" s="47"/>
      <c r="D16" s="47"/>
      <c r="E16" s="47"/>
      <c r="F16" s="48">
        <f t="shared" si="0"/>
        <v>187.85</v>
      </c>
      <c r="G16" s="47"/>
      <c r="H16" s="28" t="s">
        <v>35</v>
      </c>
    </row>
    <row r="17" ht="15.75" spans="1:8">
      <c r="A17" s="43">
        <v>44575</v>
      </c>
      <c r="B17" s="49">
        <v>0.27</v>
      </c>
      <c r="C17" s="47"/>
      <c r="D17" s="47"/>
      <c r="E17" s="47"/>
      <c r="F17" s="48">
        <f t="shared" si="0"/>
        <v>188.12</v>
      </c>
      <c r="G17" s="47"/>
      <c r="H17" s="28" t="s">
        <v>35</v>
      </c>
    </row>
    <row r="18" ht="15.75" spans="1:8">
      <c r="A18" s="43">
        <v>44576</v>
      </c>
      <c r="B18" s="49">
        <v>0.26</v>
      </c>
      <c r="C18" s="47"/>
      <c r="D18" s="47"/>
      <c r="E18" s="47"/>
      <c r="F18" s="48">
        <f t="shared" si="0"/>
        <v>188.38</v>
      </c>
      <c r="G18" s="47"/>
      <c r="H18" s="28" t="s">
        <v>35</v>
      </c>
    </row>
    <row r="19" ht="15.75" spans="1:8">
      <c r="A19" s="43">
        <v>44577</v>
      </c>
      <c r="B19" s="49">
        <v>0.26</v>
      </c>
      <c r="C19" s="47"/>
      <c r="D19" s="47"/>
      <c r="E19" s="47"/>
      <c r="F19" s="48">
        <f t="shared" si="0"/>
        <v>188.64</v>
      </c>
      <c r="G19" s="47"/>
      <c r="H19" s="28" t="s">
        <v>35</v>
      </c>
    </row>
    <row r="20" ht="15.75" spans="1:8">
      <c r="A20" s="43">
        <v>44578</v>
      </c>
      <c r="B20" s="49">
        <v>0.26</v>
      </c>
      <c r="C20" s="47"/>
      <c r="D20" s="47"/>
      <c r="E20" s="47"/>
      <c r="F20" s="48">
        <f t="shared" si="0"/>
        <v>188.9</v>
      </c>
      <c r="G20" s="47"/>
      <c r="H20" s="28" t="s">
        <v>35</v>
      </c>
    </row>
    <row r="21" ht="15.75" spans="1:8">
      <c r="A21" s="43">
        <v>44579</v>
      </c>
      <c r="B21" s="49">
        <v>0.27</v>
      </c>
      <c r="C21" s="47"/>
      <c r="D21" s="47"/>
      <c r="E21" s="47"/>
      <c r="F21" s="48">
        <f t="shared" si="0"/>
        <v>189.17</v>
      </c>
      <c r="G21" s="47"/>
      <c r="H21" s="28" t="s">
        <v>35</v>
      </c>
    </row>
    <row r="22" ht="14.25" spans="1:9">
      <c r="A22" s="43">
        <v>44580</v>
      </c>
      <c r="B22" s="49">
        <f>0.27+1.12</f>
        <v>1.39</v>
      </c>
      <c r="C22" s="51"/>
      <c r="D22" s="51"/>
      <c r="E22" s="51"/>
      <c r="F22" s="48">
        <f t="shared" si="0"/>
        <v>190.56</v>
      </c>
      <c r="G22" s="51"/>
      <c r="H22" s="28" t="s">
        <v>35</v>
      </c>
      <c r="I22" s="62"/>
    </row>
    <row r="23" ht="14.25" spans="1:8">
      <c r="A23" s="43">
        <v>44581</v>
      </c>
      <c r="B23" s="49">
        <v>0.27</v>
      </c>
      <c r="C23" s="51"/>
      <c r="D23" s="51"/>
      <c r="E23" s="51"/>
      <c r="F23" s="48">
        <f t="shared" si="0"/>
        <v>190.83</v>
      </c>
      <c r="G23" s="51"/>
      <c r="H23" s="28" t="s">
        <v>35</v>
      </c>
    </row>
    <row r="24" ht="14.25" spans="1:8">
      <c r="A24" s="43">
        <v>44582</v>
      </c>
      <c r="B24" s="49">
        <v>1.51</v>
      </c>
      <c r="C24" s="51"/>
      <c r="D24" s="51"/>
      <c r="E24" s="51"/>
      <c r="F24" s="48">
        <f t="shared" si="0"/>
        <v>192.34</v>
      </c>
      <c r="G24" s="51"/>
      <c r="H24" s="28" t="s">
        <v>35</v>
      </c>
    </row>
    <row r="25" ht="14.25" spans="1:8">
      <c r="A25" s="43">
        <v>44583</v>
      </c>
      <c r="B25" s="52">
        <v>0.26</v>
      </c>
      <c r="C25" s="51"/>
      <c r="D25" s="51"/>
      <c r="E25" s="51"/>
      <c r="F25" s="48">
        <f t="shared" si="0"/>
        <v>192.6</v>
      </c>
      <c r="G25" s="51"/>
      <c r="H25" s="28" t="s">
        <v>35</v>
      </c>
    </row>
    <row r="26" ht="14.25" spans="1:8">
      <c r="A26" s="43">
        <v>44584</v>
      </c>
      <c r="B26" s="52">
        <v>0.26</v>
      </c>
      <c r="C26" s="51"/>
      <c r="D26" s="51"/>
      <c r="E26" s="51"/>
      <c r="F26" s="48">
        <f t="shared" si="0"/>
        <v>192.86</v>
      </c>
      <c r="G26" s="51"/>
      <c r="H26" s="28" t="s">
        <v>35</v>
      </c>
    </row>
    <row r="27" ht="14.25" spans="1:8">
      <c r="A27" s="43">
        <v>44585</v>
      </c>
      <c r="B27" s="52">
        <v>0.26</v>
      </c>
      <c r="C27" s="51"/>
      <c r="D27" s="51"/>
      <c r="E27" s="51"/>
      <c r="F27" s="48">
        <f t="shared" si="0"/>
        <v>193.12</v>
      </c>
      <c r="G27" s="51"/>
      <c r="H27" s="28" t="s">
        <v>35</v>
      </c>
    </row>
    <row r="28" ht="14.25" spans="1:8">
      <c r="A28" s="43">
        <v>44586</v>
      </c>
      <c r="B28" s="49">
        <v>0.27</v>
      </c>
      <c r="C28" s="51"/>
      <c r="D28" s="51"/>
      <c r="E28" s="51"/>
      <c r="F28" s="48">
        <f t="shared" si="0"/>
        <v>193.39</v>
      </c>
      <c r="G28" s="51"/>
      <c r="H28" s="28" t="s">
        <v>35</v>
      </c>
    </row>
    <row r="29" ht="14.25" spans="1:8">
      <c r="A29" s="43">
        <v>44587</v>
      </c>
      <c r="B29" s="49">
        <v>1.86</v>
      </c>
      <c r="C29" s="51"/>
      <c r="D29" s="51"/>
      <c r="E29" s="51"/>
      <c r="F29" s="48">
        <f t="shared" si="0"/>
        <v>195.25</v>
      </c>
      <c r="G29" s="51"/>
      <c r="H29" s="28" t="s">
        <v>35</v>
      </c>
    </row>
    <row r="30" ht="14.25" spans="1:8">
      <c r="A30" s="43">
        <v>44588</v>
      </c>
      <c r="B30" s="53">
        <v>0.27</v>
      </c>
      <c r="C30" s="51"/>
      <c r="D30" s="51"/>
      <c r="E30" s="51"/>
      <c r="F30" s="48">
        <f t="shared" si="0"/>
        <v>195.52</v>
      </c>
      <c r="G30" s="51"/>
      <c r="H30" s="28" t="s">
        <v>35</v>
      </c>
    </row>
    <row r="31" ht="14.25" spans="1:8">
      <c r="A31" s="43">
        <v>44589</v>
      </c>
      <c r="B31" s="49">
        <v>0.27</v>
      </c>
      <c r="C31" s="51"/>
      <c r="D31" s="51"/>
      <c r="E31" s="51"/>
      <c r="F31" s="48">
        <f t="shared" si="0"/>
        <v>195.79</v>
      </c>
      <c r="G31" s="51"/>
      <c r="H31" s="28" t="s">
        <v>35</v>
      </c>
    </row>
    <row r="32" ht="14.25" spans="1:8">
      <c r="A32" s="43">
        <v>44590</v>
      </c>
      <c r="B32" s="54">
        <v>0.26</v>
      </c>
      <c r="C32" s="51"/>
      <c r="D32" s="51"/>
      <c r="E32" s="51"/>
      <c r="F32" s="48">
        <f t="shared" si="0"/>
        <v>196.05</v>
      </c>
      <c r="G32" s="51"/>
      <c r="H32" s="28" t="s">
        <v>35</v>
      </c>
    </row>
    <row r="33" ht="14.25" spans="1:8">
      <c r="A33" s="43">
        <v>44591</v>
      </c>
      <c r="B33" s="54">
        <v>0.26</v>
      </c>
      <c r="C33" s="51"/>
      <c r="D33" s="51"/>
      <c r="E33" s="51"/>
      <c r="F33" s="48">
        <f t="shared" si="0"/>
        <v>196.31</v>
      </c>
      <c r="G33" s="51"/>
      <c r="H33" s="28" t="s">
        <v>35</v>
      </c>
    </row>
    <row r="34" ht="14.25" spans="1:8">
      <c r="A34" s="43">
        <v>44592</v>
      </c>
      <c r="B34" s="49">
        <v>0.26</v>
      </c>
      <c r="C34" s="51"/>
      <c r="D34" s="51"/>
      <c r="E34" s="51"/>
      <c r="F34" s="48">
        <f t="shared" si="0"/>
        <v>196.57</v>
      </c>
      <c r="G34" s="51"/>
      <c r="H34" s="28" t="s">
        <v>35</v>
      </c>
    </row>
    <row r="35" ht="15.75" spans="1:9">
      <c r="A35" s="55" t="s">
        <v>12</v>
      </c>
      <c r="B35" s="56">
        <f>SUM(B4:B34)</f>
        <v>12.45</v>
      </c>
      <c r="C35" s="51"/>
      <c r="D35" s="51"/>
      <c r="E35" s="57">
        <v>0</v>
      </c>
      <c r="F35" s="48">
        <f>F34</f>
        <v>196.57</v>
      </c>
      <c r="G35" s="47"/>
      <c r="H35" s="22"/>
      <c r="I35" s="3"/>
    </row>
    <row r="36" ht="15.75" spans="1:8">
      <c r="A36" s="58">
        <v>44593</v>
      </c>
      <c r="B36" s="59">
        <v>0.26</v>
      </c>
      <c r="C36" s="47"/>
      <c r="D36" s="47"/>
      <c r="E36" s="47"/>
      <c r="F36" s="48">
        <f>F35+B36</f>
        <v>196.83</v>
      </c>
      <c r="G36" s="47"/>
      <c r="H36" s="28" t="s">
        <v>35</v>
      </c>
    </row>
    <row r="37" ht="15.75" spans="1:8">
      <c r="A37" s="58">
        <v>44594</v>
      </c>
      <c r="B37" s="54">
        <v>0.27</v>
      </c>
      <c r="C37" s="47"/>
      <c r="D37" s="47"/>
      <c r="E37" s="47"/>
      <c r="F37" s="48">
        <f t="shared" ref="F37:F63" si="1">B37+F36</f>
        <v>197.1</v>
      </c>
      <c r="G37" s="47"/>
      <c r="H37" s="28" t="s">
        <v>35</v>
      </c>
    </row>
    <row r="38" ht="15.75" spans="1:8">
      <c r="A38" s="58">
        <v>44595</v>
      </c>
      <c r="B38" s="49">
        <v>1.51</v>
      </c>
      <c r="C38" s="47"/>
      <c r="D38" s="47"/>
      <c r="E38" s="47"/>
      <c r="F38" s="48">
        <f t="shared" si="1"/>
        <v>198.61</v>
      </c>
      <c r="G38" s="47"/>
      <c r="H38" s="28" t="s">
        <v>35</v>
      </c>
    </row>
    <row r="39" ht="15.75" spans="1:8">
      <c r="A39" s="58">
        <v>44596</v>
      </c>
      <c r="B39" s="49">
        <v>0.28</v>
      </c>
      <c r="C39" s="47"/>
      <c r="D39" s="47"/>
      <c r="E39" s="47"/>
      <c r="F39" s="48">
        <f t="shared" si="1"/>
        <v>198.89</v>
      </c>
      <c r="G39" s="47"/>
      <c r="H39" s="28" t="s">
        <v>35</v>
      </c>
    </row>
    <row r="40" ht="15.75" spans="1:8">
      <c r="A40" s="58">
        <v>44597</v>
      </c>
      <c r="B40" s="49">
        <v>0.26</v>
      </c>
      <c r="C40" s="47"/>
      <c r="D40" s="47"/>
      <c r="E40" s="47"/>
      <c r="F40" s="48">
        <f t="shared" si="1"/>
        <v>199.15</v>
      </c>
      <c r="G40" s="47"/>
      <c r="H40" s="28" t="s">
        <v>35</v>
      </c>
    </row>
    <row r="41" ht="15.75" spans="1:8">
      <c r="A41" s="58">
        <v>44598</v>
      </c>
      <c r="B41" s="49">
        <v>0.26</v>
      </c>
      <c r="C41" s="47"/>
      <c r="D41" s="47"/>
      <c r="E41" s="47"/>
      <c r="F41" s="48">
        <f t="shared" si="1"/>
        <v>199.41</v>
      </c>
      <c r="G41" s="47"/>
      <c r="H41" s="28" t="s">
        <v>35</v>
      </c>
    </row>
    <row r="42" ht="15.75" spans="1:8">
      <c r="A42" s="58">
        <v>44599</v>
      </c>
      <c r="B42" s="49">
        <v>0.26</v>
      </c>
      <c r="C42" s="47"/>
      <c r="D42" s="47"/>
      <c r="E42" s="47"/>
      <c r="F42" s="48">
        <f t="shared" si="1"/>
        <v>199.67</v>
      </c>
      <c r="G42" s="47"/>
      <c r="H42" s="28" t="s">
        <v>35</v>
      </c>
    </row>
    <row r="43" ht="15.75" spans="1:8">
      <c r="A43" s="58">
        <v>44600</v>
      </c>
      <c r="B43" s="49">
        <v>0.27</v>
      </c>
      <c r="C43" s="47"/>
      <c r="D43" s="47"/>
      <c r="E43" s="47"/>
      <c r="F43" s="48">
        <f t="shared" si="1"/>
        <v>199.94</v>
      </c>
      <c r="G43" s="47"/>
      <c r="H43" s="28" t="s">
        <v>35</v>
      </c>
    </row>
    <row r="44" ht="15.75" spans="1:8">
      <c r="A44" s="58">
        <v>44601</v>
      </c>
      <c r="B44" s="49">
        <v>0.27</v>
      </c>
      <c r="C44" s="47"/>
      <c r="D44" s="47"/>
      <c r="E44" s="47"/>
      <c r="F44" s="48">
        <f t="shared" si="1"/>
        <v>200.21</v>
      </c>
      <c r="G44" s="47"/>
      <c r="H44" s="28" t="s">
        <v>35</v>
      </c>
    </row>
    <row r="45" ht="15.75" spans="1:8">
      <c r="A45" s="58">
        <v>44602</v>
      </c>
      <c r="B45" s="49">
        <v>0.27</v>
      </c>
      <c r="C45" s="47"/>
      <c r="D45" s="47"/>
      <c r="E45" s="47"/>
      <c r="F45" s="48">
        <f t="shared" si="1"/>
        <v>200.48</v>
      </c>
      <c r="G45" s="47"/>
      <c r="H45" s="28" t="s">
        <v>35</v>
      </c>
    </row>
    <row r="46" ht="15.75" spans="1:8">
      <c r="A46" s="58">
        <v>44603</v>
      </c>
      <c r="B46" s="49">
        <v>0.26</v>
      </c>
      <c r="C46" s="47"/>
      <c r="D46" s="47"/>
      <c r="E46" s="47"/>
      <c r="F46" s="48">
        <f t="shared" si="1"/>
        <v>200.74</v>
      </c>
      <c r="G46" s="47"/>
      <c r="H46" s="28" t="s">
        <v>35</v>
      </c>
    </row>
    <row r="47" ht="15.75" spans="1:8">
      <c r="A47" s="58">
        <v>44604</v>
      </c>
      <c r="B47" s="49">
        <v>0.5</v>
      </c>
      <c r="C47" s="47"/>
      <c r="D47" s="47"/>
      <c r="E47" s="47"/>
      <c r="F47" s="48">
        <f t="shared" si="1"/>
        <v>201.24</v>
      </c>
      <c r="G47" s="47"/>
      <c r="H47" s="28" t="s">
        <v>35</v>
      </c>
    </row>
    <row r="48" ht="15.75" spans="1:8">
      <c r="A48" s="58">
        <v>44605</v>
      </c>
      <c r="B48" s="50">
        <v>0.26</v>
      </c>
      <c r="C48" s="47"/>
      <c r="D48" s="47"/>
      <c r="E48" s="47"/>
      <c r="F48" s="48">
        <f t="shared" si="1"/>
        <v>201.5</v>
      </c>
      <c r="G48" s="47"/>
      <c r="H48" s="28" t="s">
        <v>35</v>
      </c>
    </row>
    <row r="49" ht="15.75" spans="1:8">
      <c r="A49" s="58">
        <v>44606</v>
      </c>
      <c r="B49" s="49">
        <f>0.26+1.25</f>
        <v>1.51</v>
      </c>
      <c r="C49" s="47"/>
      <c r="D49" s="47"/>
      <c r="E49" s="47"/>
      <c r="F49" s="48">
        <f t="shared" si="1"/>
        <v>203.01</v>
      </c>
      <c r="G49" s="47"/>
      <c r="H49" s="28" t="s">
        <v>35</v>
      </c>
    </row>
    <row r="50" ht="15.75" spans="1:8">
      <c r="A50" s="58">
        <v>44607</v>
      </c>
      <c r="B50" s="49">
        <v>0.27</v>
      </c>
      <c r="C50" s="47"/>
      <c r="D50" s="47"/>
      <c r="E50" s="47"/>
      <c r="F50" s="48">
        <f t="shared" si="1"/>
        <v>203.28</v>
      </c>
      <c r="G50" s="47"/>
      <c r="H50" s="28" t="s">
        <v>35</v>
      </c>
    </row>
    <row r="51" ht="15.75" spans="1:8">
      <c r="A51" s="58">
        <v>44608</v>
      </c>
      <c r="B51" s="49">
        <v>0.27</v>
      </c>
      <c r="C51" s="47"/>
      <c r="D51" s="47"/>
      <c r="E51" s="47"/>
      <c r="F51" s="48">
        <f t="shared" si="1"/>
        <v>203.55</v>
      </c>
      <c r="G51" s="47"/>
      <c r="H51" s="28" t="s">
        <v>35</v>
      </c>
    </row>
    <row r="52" ht="15.75" spans="1:8">
      <c r="A52" s="58">
        <v>44609</v>
      </c>
      <c r="B52" s="49">
        <v>0.27</v>
      </c>
      <c r="C52" s="47"/>
      <c r="D52" s="47"/>
      <c r="E52" s="47"/>
      <c r="F52" s="48">
        <f t="shared" si="1"/>
        <v>203.82</v>
      </c>
      <c r="G52" s="47"/>
      <c r="H52" s="28" t="s">
        <v>35</v>
      </c>
    </row>
    <row r="53" ht="15.75" spans="1:8">
      <c r="A53" s="58">
        <v>44610</v>
      </c>
      <c r="B53" s="49">
        <v>0.26</v>
      </c>
      <c r="C53" s="47"/>
      <c r="D53" s="47"/>
      <c r="E53" s="47"/>
      <c r="F53" s="48">
        <f t="shared" si="1"/>
        <v>204.08</v>
      </c>
      <c r="G53" s="47"/>
      <c r="H53" s="28" t="s">
        <v>35</v>
      </c>
    </row>
    <row r="54" ht="14.25" spans="1:8">
      <c r="A54" s="58">
        <v>44611</v>
      </c>
      <c r="B54" s="49">
        <v>0.26</v>
      </c>
      <c r="C54" s="51"/>
      <c r="D54" s="51"/>
      <c r="E54" s="51"/>
      <c r="F54" s="48">
        <f t="shared" si="1"/>
        <v>204.34</v>
      </c>
      <c r="G54" s="51"/>
      <c r="H54" s="28" t="s">
        <v>35</v>
      </c>
    </row>
    <row r="55" ht="14.25" spans="1:8">
      <c r="A55" s="58">
        <v>44612</v>
      </c>
      <c r="B55" s="49">
        <v>0.26</v>
      </c>
      <c r="C55" s="51"/>
      <c r="D55" s="51"/>
      <c r="E55" s="51"/>
      <c r="F55" s="48">
        <f t="shared" si="1"/>
        <v>204.6</v>
      </c>
      <c r="G55" s="51"/>
      <c r="H55" s="28" t="s">
        <v>35</v>
      </c>
    </row>
    <row r="56" ht="14.25" spans="1:8">
      <c r="A56" s="58">
        <v>44613</v>
      </c>
      <c r="B56" s="49">
        <v>0.27</v>
      </c>
      <c r="C56" s="51"/>
      <c r="D56" s="51"/>
      <c r="E56" s="51"/>
      <c r="F56" s="48">
        <f t="shared" si="1"/>
        <v>204.87</v>
      </c>
      <c r="G56" s="51"/>
      <c r="H56" s="28" t="s">
        <v>35</v>
      </c>
    </row>
    <row r="57" ht="14.25" spans="1:8">
      <c r="A57" s="58">
        <v>44614</v>
      </c>
      <c r="B57" s="49">
        <v>0.27</v>
      </c>
      <c r="C57" s="51"/>
      <c r="D57" s="51"/>
      <c r="E57" s="51"/>
      <c r="F57" s="48">
        <f t="shared" si="1"/>
        <v>205.14</v>
      </c>
      <c r="G57" s="51"/>
      <c r="H57" s="28" t="s">
        <v>35</v>
      </c>
    </row>
    <row r="58" ht="14.25" spans="1:8">
      <c r="A58" s="58">
        <v>44615</v>
      </c>
      <c r="B58" s="49">
        <v>0.27</v>
      </c>
      <c r="C58" s="51"/>
      <c r="D58" s="51"/>
      <c r="E58" s="51"/>
      <c r="F58" s="48">
        <f t="shared" si="1"/>
        <v>205.41</v>
      </c>
      <c r="G58" s="51"/>
      <c r="H58" s="28" t="s">
        <v>35</v>
      </c>
    </row>
    <row r="59" ht="14.25" spans="1:8">
      <c r="A59" s="58">
        <v>44616</v>
      </c>
      <c r="B59" s="49">
        <v>0.26</v>
      </c>
      <c r="C59" s="51"/>
      <c r="D59" s="51"/>
      <c r="E59" s="51"/>
      <c r="F59" s="48">
        <f t="shared" si="1"/>
        <v>205.67</v>
      </c>
      <c r="G59" s="51"/>
      <c r="H59" s="28" t="s">
        <v>35</v>
      </c>
    </row>
    <row r="60" ht="14.25" spans="1:8">
      <c r="A60" s="58">
        <v>44617</v>
      </c>
      <c r="B60" s="49">
        <v>0.26</v>
      </c>
      <c r="C60" s="51"/>
      <c r="D60" s="51"/>
      <c r="E60" s="51"/>
      <c r="F60" s="48">
        <f t="shared" si="1"/>
        <v>205.93</v>
      </c>
      <c r="G60" s="51"/>
      <c r="H60" s="28" t="s">
        <v>35</v>
      </c>
    </row>
    <row r="61" ht="14.25" spans="1:8">
      <c r="A61" s="58">
        <v>44618</v>
      </c>
      <c r="B61" s="49">
        <v>0.28</v>
      </c>
      <c r="C61" s="51"/>
      <c r="D61" s="51"/>
      <c r="E61" s="51"/>
      <c r="F61" s="48">
        <f t="shared" si="1"/>
        <v>206.21</v>
      </c>
      <c r="G61" s="51"/>
      <c r="H61" s="28" t="s">
        <v>35</v>
      </c>
    </row>
    <row r="62" ht="14.25" spans="1:8">
      <c r="A62" s="58">
        <v>44619</v>
      </c>
      <c r="B62" s="49">
        <v>0.26</v>
      </c>
      <c r="C62" s="51"/>
      <c r="D62" s="51"/>
      <c r="E62" s="51"/>
      <c r="F62" s="48">
        <f t="shared" si="1"/>
        <v>206.47</v>
      </c>
      <c r="G62" s="51"/>
      <c r="H62" s="28" t="s">
        <v>35</v>
      </c>
    </row>
    <row r="63" ht="14.25" spans="1:8">
      <c r="A63" s="58">
        <v>44620</v>
      </c>
      <c r="B63" s="71">
        <v>1.5</v>
      </c>
      <c r="C63" s="51"/>
      <c r="D63" s="51"/>
      <c r="E63" s="51"/>
      <c r="F63" s="48">
        <f t="shared" si="1"/>
        <v>207.97</v>
      </c>
      <c r="G63" s="51"/>
      <c r="H63" s="28" t="s">
        <v>35</v>
      </c>
    </row>
    <row r="64" ht="15.75" spans="1:8">
      <c r="A64" s="55" t="s">
        <v>12</v>
      </c>
      <c r="B64" s="56">
        <f>SUM(B36:B63)</f>
        <v>11.4</v>
      </c>
      <c r="C64" s="51"/>
      <c r="D64" s="51"/>
      <c r="E64" s="57">
        <v>0</v>
      </c>
      <c r="F64" s="60">
        <f>F63</f>
        <v>207.97</v>
      </c>
      <c r="G64" s="47"/>
      <c r="H64" s="28"/>
    </row>
    <row r="65" ht="15.75" spans="1:8">
      <c r="A65" s="58">
        <v>44621</v>
      </c>
      <c r="B65" s="49">
        <v>0.27</v>
      </c>
      <c r="C65" s="47"/>
      <c r="D65" s="47"/>
      <c r="E65" s="47"/>
      <c r="F65" s="48">
        <f t="shared" ref="F65:F95" si="2">B65+F64</f>
        <v>208.24</v>
      </c>
      <c r="G65" s="47"/>
      <c r="H65" s="28" t="s">
        <v>35</v>
      </c>
    </row>
    <row r="66" ht="15.75" spans="1:8">
      <c r="A66" s="58">
        <v>44622</v>
      </c>
      <c r="B66" s="49">
        <v>0.27</v>
      </c>
      <c r="C66" s="47"/>
      <c r="D66" s="47"/>
      <c r="E66" s="47"/>
      <c r="F66" s="48">
        <f t="shared" si="2"/>
        <v>208.51</v>
      </c>
      <c r="G66" s="47"/>
      <c r="H66" s="28" t="s">
        <v>35</v>
      </c>
    </row>
    <row r="67" ht="15.75" spans="1:8">
      <c r="A67" s="58">
        <v>44623</v>
      </c>
      <c r="B67" s="49">
        <v>0.27</v>
      </c>
      <c r="C67" s="47"/>
      <c r="D67" s="47"/>
      <c r="E67" s="47"/>
      <c r="F67" s="48">
        <f t="shared" si="2"/>
        <v>208.78</v>
      </c>
      <c r="G67" s="47"/>
      <c r="H67" s="28" t="s">
        <v>35</v>
      </c>
    </row>
    <row r="68" ht="15.75" spans="1:8">
      <c r="A68" s="58">
        <v>44624</v>
      </c>
      <c r="B68" s="49">
        <v>0.27</v>
      </c>
      <c r="C68" s="47"/>
      <c r="D68" s="47"/>
      <c r="E68" s="47"/>
      <c r="F68" s="48">
        <f t="shared" si="2"/>
        <v>209.05</v>
      </c>
      <c r="G68" s="47"/>
      <c r="H68" s="28" t="s">
        <v>35</v>
      </c>
    </row>
    <row r="69" ht="15.75" spans="1:8">
      <c r="A69" s="58">
        <v>44625</v>
      </c>
      <c r="B69" s="49">
        <v>0.26</v>
      </c>
      <c r="C69" s="47"/>
      <c r="D69" s="47"/>
      <c r="E69" s="47"/>
      <c r="F69" s="48">
        <f t="shared" si="2"/>
        <v>209.31</v>
      </c>
      <c r="G69" s="47"/>
      <c r="H69" s="28" t="s">
        <v>35</v>
      </c>
    </row>
    <row r="70" ht="15.75" spans="1:8">
      <c r="A70" s="58">
        <v>44626</v>
      </c>
      <c r="B70" s="49">
        <v>0.27</v>
      </c>
      <c r="C70" s="47"/>
      <c r="D70" s="47"/>
      <c r="E70" s="47"/>
      <c r="F70" s="48">
        <f t="shared" si="2"/>
        <v>209.58</v>
      </c>
      <c r="G70" s="47"/>
      <c r="H70" s="28" t="s">
        <v>35</v>
      </c>
    </row>
    <row r="71" ht="15.75" spans="1:8">
      <c r="A71" s="58">
        <v>44627</v>
      </c>
      <c r="B71" s="49">
        <v>0.26</v>
      </c>
      <c r="C71" s="47"/>
      <c r="D71" s="47"/>
      <c r="E71" s="47"/>
      <c r="F71" s="48">
        <f t="shared" si="2"/>
        <v>209.84</v>
      </c>
      <c r="G71" s="47"/>
      <c r="H71" s="28" t="s">
        <v>35</v>
      </c>
    </row>
    <row r="72" ht="15.75" spans="1:8">
      <c r="A72" s="58">
        <v>44628</v>
      </c>
      <c r="B72" s="49">
        <v>0.27</v>
      </c>
      <c r="C72" s="47"/>
      <c r="D72" s="47"/>
      <c r="E72" s="47"/>
      <c r="F72" s="48">
        <f t="shared" si="2"/>
        <v>210.11</v>
      </c>
      <c r="G72" s="47"/>
      <c r="H72" s="28" t="s">
        <v>35</v>
      </c>
    </row>
    <row r="73" ht="15.75" spans="1:8">
      <c r="A73" s="58">
        <v>44629</v>
      </c>
      <c r="B73" s="49">
        <v>0.26</v>
      </c>
      <c r="C73" s="47"/>
      <c r="D73" s="47"/>
      <c r="E73" s="47"/>
      <c r="F73" s="48">
        <f t="shared" si="2"/>
        <v>210.37</v>
      </c>
      <c r="G73" s="47"/>
      <c r="H73" s="28" t="s">
        <v>35</v>
      </c>
    </row>
    <row r="74" ht="15.75" spans="1:8">
      <c r="A74" s="58">
        <v>44630</v>
      </c>
      <c r="B74" s="49">
        <v>0.28</v>
      </c>
      <c r="C74" s="47"/>
      <c r="D74" s="47"/>
      <c r="E74" s="47"/>
      <c r="F74" s="48">
        <f t="shared" si="2"/>
        <v>210.65</v>
      </c>
      <c r="G74" s="47"/>
      <c r="H74" s="28" t="s">
        <v>35</v>
      </c>
    </row>
    <row r="75" ht="15.75" spans="1:8">
      <c r="A75" s="58">
        <v>44631</v>
      </c>
      <c r="B75" s="49">
        <f>1.51+1.21</f>
        <v>2.72</v>
      </c>
      <c r="C75" s="47"/>
      <c r="D75" s="47"/>
      <c r="E75" s="47"/>
      <c r="F75" s="48">
        <f t="shared" si="2"/>
        <v>213.37</v>
      </c>
      <c r="G75" s="47"/>
      <c r="H75" s="28" t="s">
        <v>35</v>
      </c>
    </row>
    <row r="76" ht="15.75" spans="1:8">
      <c r="A76" s="58">
        <v>44632</v>
      </c>
      <c r="B76" s="50">
        <v>1.51</v>
      </c>
      <c r="C76" s="47"/>
      <c r="D76" s="47"/>
      <c r="E76" s="47"/>
      <c r="F76" s="48">
        <f t="shared" si="2"/>
        <v>214.88</v>
      </c>
      <c r="G76" s="47"/>
      <c r="H76" s="28" t="s">
        <v>35</v>
      </c>
    </row>
    <row r="77" ht="15.75" spans="1:8">
      <c r="A77" s="58">
        <v>44633</v>
      </c>
      <c r="B77" s="49">
        <v>0.26</v>
      </c>
      <c r="C77" s="47"/>
      <c r="D77" s="47"/>
      <c r="E77" s="47"/>
      <c r="F77" s="48">
        <f t="shared" si="2"/>
        <v>215.14</v>
      </c>
      <c r="G77" s="47"/>
      <c r="H77" s="28" t="s">
        <v>35</v>
      </c>
    </row>
    <row r="78" ht="15.75" spans="1:8">
      <c r="A78" s="58">
        <v>44634</v>
      </c>
      <c r="B78" s="49">
        <v>0.26</v>
      </c>
      <c r="C78" s="47"/>
      <c r="D78" s="47"/>
      <c r="E78" s="47"/>
      <c r="F78" s="48">
        <f t="shared" si="2"/>
        <v>215.4</v>
      </c>
      <c r="G78" s="47"/>
      <c r="H78" s="28" t="s">
        <v>35</v>
      </c>
    </row>
    <row r="79" ht="15.75" spans="1:8">
      <c r="A79" s="58">
        <v>44635</v>
      </c>
      <c r="B79" s="49">
        <v>0.27</v>
      </c>
      <c r="C79" s="47"/>
      <c r="D79" s="47"/>
      <c r="E79" s="47"/>
      <c r="F79" s="48">
        <f t="shared" si="2"/>
        <v>215.67</v>
      </c>
      <c r="G79" s="47"/>
      <c r="H79" s="28" t="s">
        <v>35</v>
      </c>
    </row>
    <row r="80" ht="15.75" spans="1:8">
      <c r="A80" s="58">
        <v>44636</v>
      </c>
      <c r="B80" s="49">
        <v>0.26</v>
      </c>
      <c r="C80" s="47"/>
      <c r="D80" s="47"/>
      <c r="E80" s="47"/>
      <c r="F80" s="48">
        <f t="shared" si="2"/>
        <v>215.93</v>
      </c>
      <c r="G80" s="47"/>
      <c r="H80" s="28" t="s">
        <v>35</v>
      </c>
    </row>
    <row r="81" ht="15.75" spans="1:8">
      <c r="A81" s="58">
        <v>44637</v>
      </c>
      <c r="B81" s="49">
        <v>0.29</v>
      </c>
      <c r="C81" s="47"/>
      <c r="D81" s="47"/>
      <c r="E81" s="47"/>
      <c r="F81" s="48">
        <f t="shared" si="2"/>
        <v>216.22</v>
      </c>
      <c r="G81" s="47"/>
      <c r="H81" s="28" t="s">
        <v>35</v>
      </c>
    </row>
    <row r="82" ht="15.75" spans="1:8">
      <c r="A82" s="58">
        <v>44638</v>
      </c>
      <c r="B82" s="49">
        <v>0.26</v>
      </c>
      <c r="C82" s="47"/>
      <c r="D82" s="47"/>
      <c r="E82" s="47"/>
      <c r="F82" s="48">
        <f t="shared" si="2"/>
        <v>216.48</v>
      </c>
      <c r="G82" s="47"/>
      <c r="H82" s="28" t="s">
        <v>35</v>
      </c>
    </row>
    <row r="83" ht="14.25" spans="1:8">
      <c r="A83" s="58">
        <v>44639</v>
      </c>
      <c r="B83" s="49">
        <v>0.26</v>
      </c>
      <c r="C83" s="51"/>
      <c r="D83" s="51"/>
      <c r="E83" s="51"/>
      <c r="F83" s="48">
        <f t="shared" si="2"/>
        <v>216.74</v>
      </c>
      <c r="G83" s="51"/>
      <c r="H83" s="28" t="s">
        <v>35</v>
      </c>
    </row>
    <row r="84" ht="14.25" spans="1:8">
      <c r="A84" s="58">
        <v>44640</v>
      </c>
      <c r="B84" s="49">
        <v>0.26</v>
      </c>
      <c r="C84" s="51"/>
      <c r="D84" s="51"/>
      <c r="E84" s="51"/>
      <c r="F84" s="48">
        <f t="shared" si="2"/>
        <v>217</v>
      </c>
      <c r="G84" s="51"/>
      <c r="H84" s="28" t="s">
        <v>35</v>
      </c>
    </row>
    <row r="85" ht="14.25" spans="1:8">
      <c r="A85" s="58">
        <v>44641</v>
      </c>
      <c r="B85" s="49">
        <v>0.26</v>
      </c>
      <c r="C85" s="51"/>
      <c r="D85" s="51"/>
      <c r="E85" s="51"/>
      <c r="F85" s="48">
        <f t="shared" si="2"/>
        <v>217.26</v>
      </c>
      <c r="G85" s="51"/>
      <c r="H85" s="28" t="s">
        <v>35</v>
      </c>
    </row>
    <row r="86" ht="14.25" spans="1:8">
      <c r="A86" s="58">
        <v>44642</v>
      </c>
      <c r="B86" s="49">
        <v>0.29</v>
      </c>
      <c r="C86" s="51"/>
      <c r="D86" s="51"/>
      <c r="E86" s="51"/>
      <c r="F86" s="48">
        <f t="shared" si="2"/>
        <v>217.55</v>
      </c>
      <c r="G86" s="51"/>
      <c r="H86" s="28" t="s">
        <v>35</v>
      </c>
    </row>
    <row r="87" ht="14.25" spans="1:8">
      <c r="A87" s="58">
        <v>44643</v>
      </c>
      <c r="B87" s="49">
        <v>0.26</v>
      </c>
      <c r="C87" s="51"/>
      <c r="D87" s="51"/>
      <c r="E87" s="51"/>
      <c r="F87" s="48">
        <f t="shared" si="2"/>
        <v>217.81</v>
      </c>
      <c r="G87" s="51"/>
      <c r="H87" s="28" t="s">
        <v>35</v>
      </c>
    </row>
    <row r="88" ht="14.25" spans="1:8">
      <c r="A88" s="58">
        <v>44644</v>
      </c>
      <c r="B88" s="49">
        <v>0.26</v>
      </c>
      <c r="C88" s="51"/>
      <c r="D88" s="51"/>
      <c r="E88" s="51"/>
      <c r="F88" s="48">
        <f t="shared" si="2"/>
        <v>218.07</v>
      </c>
      <c r="G88" s="51"/>
      <c r="H88" s="28" t="s">
        <v>35</v>
      </c>
    </row>
    <row r="89" ht="14.25" spans="1:8">
      <c r="A89" s="58">
        <v>44645</v>
      </c>
      <c r="B89" s="49">
        <v>0.26</v>
      </c>
      <c r="C89" s="51"/>
      <c r="D89" s="51"/>
      <c r="E89" s="51"/>
      <c r="F89" s="48">
        <f t="shared" si="2"/>
        <v>218.33</v>
      </c>
      <c r="G89" s="51"/>
      <c r="H89" s="28" t="s">
        <v>35</v>
      </c>
    </row>
    <row r="90" ht="14.25" spans="1:8">
      <c r="A90" s="58">
        <v>44646</v>
      </c>
      <c r="B90" s="49">
        <v>0.26</v>
      </c>
      <c r="C90" s="51"/>
      <c r="D90" s="51"/>
      <c r="E90" s="51"/>
      <c r="F90" s="48">
        <f t="shared" si="2"/>
        <v>218.59</v>
      </c>
      <c r="G90" s="51"/>
      <c r="H90" s="28" t="s">
        <v>35</v>
      </c>
    </row>
    <row r="91" ht="14.25" spans="1:8">
      <c r="A91" s="58">
        <v>44647</v>
      </c>
      <c r="B91" s="71">
        <v>0.26</v>
      </c>
      <c r="C91" s="51"/>
      <c r="D91" s="51"/>
      <c r="E91" s="51"/>
      <c r="F91" s="48">
        <f t="shared" si="2"/>
        <v>218.85</v>
      </c>
      <c r="G91" s="51"/>
      <c r="H91" s="28" t="s">
        <v>35</v>
      </c>
    </row>
    <row r="92" ht="14.25" spans="1:8">
      <c r="A92" s="58">
        <v>44648</v>
      </c>
      <c r="B92" s="49">
        <v>0.27</v>
      </c>
      <c r="C92" s="51"/>
      <c r="D92" s="51"/>
      <c r="E92" s="51"/>
      <c r="F92" s="48">
        <f t="shared" si="2"/>
        <v>219.12</v>
      </c>
      <c r="G92" s="51"/>
      <c r="H92" s="28" t="s">
        <v>35</v>
      </c>
    </row>
    <row r="93" ht="14.25" spans="1:8">
      <c r="A93" s="58">
        <v>44649</v>
      </c>
      <c r="B93" s="54">
        <v>0.26</v>
      </c>
      <c r="C93" s="51"/>
      <c r="D93" s="51"/>
      <c r="E93" s="51"/>
      <c r="F93" s="48">
        <f t="shared" si="2"/>
        <v>219.38</v>
      </c>
      <c r="G93" s="51"/>
      <c r="H93" s="28" t="s">
        <v>35</v>
      </c>
    </row>
    <row r="94" ht="14.25" spans="1:8">
      <c r="A94" s="58">
        <v>44650</v>
      </c>
      <c r="B94" s="54">
        <v>0.27</v>
      </c>
      <c r="C94" s="51"/>
      <c r="D94" s="51"/>
      <c r="E94" s="51"/>
      <c r="F94" s="48">
        <f t="shared" si="2"/>
        <v>219.65</v>
      </c>
      <c r="G94" s="51"/>
      <c r="H94" s="28" t="s">
        <v>35</v>
      </c>
    </row>
    <row r="95" ht="14.25" spans="1:8">
      <c r="A95" s="58">
        <v>44651</v>
      </c>
      <c r="B95" s="49">
        <v>0.27</v>
      </c>
      <c r="C95" s="51"/>
      <c r="D95" s="51"/>
      <c r="E95" s="51"/>
      <c r="F95" s="48">
        <f t="shared" si="2"/>
        <v>219.92</v>
      </c>
      <c r="G95" s="51"/>
      <c r="H95" s="28" t="s">
        <v>35</v>
      </c>
    </row>
    <row r="96" ht="15.75" spans="1:8">
      <c r="A96" s="55" t="s">
        <v>12</v>
      </c>
      <c r="B96" s="56">
        <f>SUM(B65:B95)</f>
        <v>11.95</v>
      </c>
      <c r="C96" s="51"/>
      <c r="D96" s="51"/>
      <c r="E96" s="57">
        <v>0</v>
      </c>
      <c r="F96" s="60">
        <f>F95</f>
        <v>219.92</v>
      </c>
      <c r="G96" s="47"/>
      <c r="H96" s="63"/>
    </row>
    <row r="97" ht="15.75" spans="1:8">
      <c r="A97" s="58">
        <v>44652</v>
      </c>
      <c r="B97" s="49">
        <v>0.26</v>
      </c>
      <c r="C97" s="47"/>
      <c r="D97" s="47"/>
      <c r="E97" s="47"/>
      <c r="F97" s="48">
        <f t="shared" ref="F97:F126" si="3">B97+F96</f>
        <v>220.18</v>
      </c>
      <c r="G97" s="47"/>
      <c r="H97" s="28" t="s">
        <v>35</v>
      </c>
    </row>
    <row r="98" ht="15.75" spans="1:8">
      <c r="A98" s="58">
        <v>44653</v>
      </c>
      <c r="B98" s="49">
        <v>0.51</v>
      </c>
      <c r="C98" s="47"/>
      <c r="D98" s="47"/>
      <c r="E98" s="47"/>
      <c r="F98" s="48">
        <f t="shared" si="3"/>
        <v>220.69</v>
      </c>
      <c r="G98" s="47"/>
      <c r="H98" s="28" t="s">
        <v>35</v>
      </c>
    </row>
    <row r="99" ht="15.75" spans="1:8">
      <c r="A99" s="58">
        <v>44654</v>
      </c>
      <c r="B99" s="49">
        <f>0.26+1.23</f>
        <v>1.49</v>
      </c>
      <c r="C99" s="47"/>
      <c r="D99" s="47"/>
      <c r="E99" s="47"/>
      <c r="F99" s="48">
        <f t="shared" si="3"/>
        <v>222.18</v>
      </c>
      <c r="G99" s="47"/>
      <c r="H99" s="28" t="s">
        <v>35</v>
      </c>
    </row>
    <row r="100" ht="15.75" spans="1:8">
      <c r="A100" s="58">
        <v>44655</v>
      </c>
      <c r="B100" s="49">
        <v>0.26</v>
      </c>
      <c r="C100" s="47"/>
      <c r="D100" s="47"/>
      <c r="E100" s="47"/>
      <c r="F100" s="48">
        <f t="shared" si="3"/>
        <v>222.44</v>
      </c>
      <c r="G100" s="47"/>
      <c r="H100" s="28" t="s">
        <v>35</v>
      </c>
    </row>
    <row r="101" ht="15.75" spans="1:8">
      <c r="A101" s="58">
        <v>44656</v>
      </c>
      <c r="B101" s="49">
        <v>0.27</v>
      </c>
      <c r="C101" s="47"/>
      <c r="D101" s="47"/>
      <c r="E101" s="47"/>
      <c r="F101" s="48">
        <f t="shared" si="3"/>
        <v>222.71</v>
      </c>
      <c r="G101" s="47"/>
      <c r="H101" s="28" t="s">
        <v>35</v>
      </c>
    </row>
    <row r="102" ht="15.75" spans="1:8">
      <c r="A102" s="58">
        <v>44657</v>
      </c>
      <c r="B102" s="49">
        <v>0.26</v>
      </c>
      <c r="C102" s="47"/>
      <c r="D102" s="47"/>
      <c r="E102" s="47"/>
      <c r="F102" s="48">
        <f t="shared" si="3"/>
        <v>222.97</v>
      </c>
      <c r="G102" s="47"/>
      <c r="H102" s="28" t="s">
        <v>35</v>
      </c>
    </row>
    <row r="103" ht="15" customHeight="1" spans="1:8">
      <c r="A103" s="58">
        <v>44658</v>
      </c>
      <c r="B103" s="49">
        <v>0.27</v>
      </c>
      <c r="C103" s="47"/>
      <c r="D103" s="47"/>
      <c r="E103" s="47"/>
      <c r="F103" s="48">
        <f t="shared" si="3"/>
        <v>223.24</v>
      </c>
      <c r="G103" s="47"/>
      <c r="H103" s="28" t="s">
        <v>35</v>
      </c>
    </row>
    <row r="104" ht="15.75" spans="1:8">
      <c r="A104" s="58">
        <v>44659</v>
      </c>
      <c r="B104" s="49">
        <v>0.27</v>
      </c>
      <c r="C104" s="47"/>
      <c r="D104" s="47"/>
      <c r="E104" s="47"/>
      <c r="F104" s="48">
        <f t="shared" si="3"/>
        <v>223.51</v>
      </c>
      <c r="G104" s="47"/>
      <c r="H104" s="28" t="s">
        <v>35</v>
      </c>
    </row>
    <row r="105" ht="15.75" spans="1:8">
      <c r="A105" s="58">
        <v>44660</v>
      </c>
      <c r="B105" s="49">
        <v>0.26</v>
      </c>
      <c r="C105" s="47"/>
      <c r="D105" s="47"/>
      <c r="E105" s="47"/>
      <c r="F105" s="48">
        <f t="shared" si="3"/>
        <v>223.77</v>
      </c>
      <c r="G105" s="47"/>
      <c r="H105" s="28" t="s">
        <v>35</v>
      </c>
    </row>
    <row r="106" ht="15.75" spans="1:8">
      <c r="A106" s="58">
        <v>44661</v>
      </c>
      <c r="B106" s="49">
        <f>0.26+1.25</f>
        <v>1.51</v>
      </c>
      <c r="C106" s="47"/>
      <c r="D106" s="47"/>
      <c r="E106" s="47"/>
      <c r="F106" s="48">
        <f t="shared" si="3"/>
        <v>225.28</v>
      </c>
      <c r="G106" s="47"/>
      <c r="H106" s="28" t="s">
        <v>35</v>
      </c>
    </row>
    <row r="107" ht="15.75" spans="1:8">
      <c r="A107" s="58">
        <v>44662</v>
      </c>
      <c r="B107" s="49">
        <v>0.27</v>
      </c>
      <c r="C107" s="47"/>
      <c r="D107" s="47"/>
      <c r="E107" s="47"/>
      <c r="F107" s="48">
        <f t="shared" si="3"/>
        <v>225.55</v>
      </c>
      <c r="G107" s="47"/>
      <c r="H107" s="28" t="s">
        <v>35</v>
      </c>
    </row>
    <row r="108" ht="15.75" spans="1:8">
      <c r="A108" s="58">
        <v>44663</v>
      </c>
      <c r="B108" s="50">
        <v>0.26</v>
      </c>
      <c r="C108" s="47"/>
      <c r="D108" s="47"/>
      <c r="E108" s="47"/>
      <c r="F108" s="48">
        <f t="shared" si="3"/>
        <v>225.81</v>
      </c>
      <c r="G108" s="47"/>
      <c r="H108" s="28" t="s">
        <v>35</v>
      </c>
    </row>
    <row r="109" ht="15.75" spans="1:8">
      <c r="A109" s="58">
        <v>44664</v>
      </c>
      <c r="B109" s="49">
        <v>0.26</v>
      </c>
      <c r="C109" s="47"/>
      <c r="D109" s="47"/>
      <c r="E109" s="47"/>
      <c r="F109" s="48">
        <f t="shared" si="3"/>
        <v>226.07</v>
      </c>
      <c r="G109" s="47"/>
      <c r="H109" s="28" t="s">
        <v>35</v>
      </c>
    </row>
    <row r="110" ht="15.75" spans="1:8">
      <c r="A110" s="58">
        <v>44665</v>
      </c>
      <c r="B110" s="49">
        <v>0.27</v>
      </c>
      <c r="C110" s="47"/>
      <c r="D110" s="47"/>
      <c r="E110" s="47"/>
      <c r="F110" s="48">
        <f t="shared" si="3"/>
        <v>226.34</v>
      </c>
      <c r="G110" s="47"/>
      <c r="H110" s="28" t="s">
        <v>35</v>
      </c>
    </row>
    <row r="111" ht="15.75" spans="1:8">
      <c r="A111" s="58">
        <v>44666</v>
      </c>
      <c r="B111" s="49">
        <f>0.27+1.24</f>
        <v>1.51</v>
      </c>
      <c r="C111" s="47"/>
      <c r="D111" s="47"/>
      <c r="E111" s="47"/>
      <c r="F111" s="48">
        <f t="shared" si="3"/>
        <v>227.85</v>
      </c>
      <c r="G111" s="47"/>
      <c r="H111" s="28" t="s">
        <v>35</v>
      </c>
    </row>
    <row r="112" ht="15.75" spans="1:8">
      <c r="A112" s="58">
        <v>44667</v>
      </c>
      <c r="B112" s="49">
        <v>0.26</v>
      </c>
      <c r="C112" s="47"/>
      <c r="D112" s="47"/>
      <c r="E112" s="47"/>
      <c r="F112" s="48">
        <f t="shared" si="3"/>
        <v>228.11</v>
      </c>
      <c r="G112" s="47"/>
      <c r="H112" s="28" t="s">
        <v>35</v>
      </c>
    </row>
    <row r="113" ht="15.75" spans="1:8">
      <c r="A113" s="58">
        <v>44668</v>
      </c>
      <c r="B113" s="49">
        <v>0.26</v>
      </c>
      <c r="C113" s="47"/>
      <c r="D113" s="47"/>
      <c r="E113" s="47"/>
      <c r="F113" s="48">
        <f t="shared" si="3"/>
        <v>228.37</v>
      </c>
      <c r="G113" s="47"/>
      <c r="H113" s="28" t="s">
        <v>35</v>
      </c>
    </row>
    <row r="114" ht="15.75" spans="1:8">
      <c r="A114" s="58">
        <v>44669</v>
      </c>
      <c r="B114" s="49">
        <v>0.26</v>
      </c>
      <c r="C114" s="47"/>
      <c r="D114" s="47"/>
      <c r="E114" s="47"/>
      <c r="F114" s="48">
        <f t="shared" si="3"/>
        <v>228.63</v>
      </c>
      <c r="G114" s="47"/>
      <c r="H114" s="28" t="s">
        <v>35</v>
      </c>
    </row>
    <row r="115" ht="14.25" spans="1:8">
      <c r="A115" s="58">
        <v>44670</v>
      </c>
      <c r="B115" s="49">
        <v>0.27</v>
      </c>
      <c r="C115" s="51"/>
      <c r="D115" s="51"/>
      <c r="E115" s="51"/>
      <c r="F115" s="48">
        <f t="shared" si="3"/>
        <v>228.9</v>
      </c>
      <c r="G115" s="51"/>
      <c r="H115" s="28" t="s">
        <v>35</v>
      </c>
    </row>
    <row r="116" ht="14.25" spans="1:8">
      <c r="A116" s="58">
        <v>44671</v>
      </c>
      <c r="B116" s="49">
        <v>0.27</v>
      </c>
      <c r="C116" s="51"/>
      <c r="D116" s="51"/>
      <c r="E116" s="51"/>
      <c r="F116" s="48">
        <f t="shared" si="3"/>
        <v>229.17</v>
      </c>
      <c r="G116" s="51"/>
      <c r="H116" s="28" t="s">
        <v>35</v>
      </c>
    </row>
    <row r="117" ht="14.25" spans="1:8">
      <c r="A117" s="58">
        <v>44672</v>
      </c>
      <c r="B117" s="49">
        <v>0.27</v>
      </c>
      <c r="C117" s="51"/>
      <c r="D117" s="51"/>
      <c r="E117" s="51"/>
      <c r="F117" s="48">
        <f t="shared" si="3"/>
        <v>229.44</v>
      </c>
      <c r="G117" s="51"/>
      <c r="H117" s="28" t="s">
        <v>35</v>
      </c>
    </row>
    <row r="118" ht="14.25" spans="1:8">
      <c r="A118" s="58">
        <v>44673</v>
      </c>
      <c r="B118" s="49">
        <v>1.52</v>
      </c>
      <c r="C118" s="51"/>
      <c r="D118" s="51"/>
      <c r="E118" s="51"/>
      <c r="F118" s="48">
        <f t="shared" si="3"/>
        <v>230.96</v>
      </c>
      <c r="G118" s="51"/>
      <c r="H118" s="28" t="s">
        <v>35</v>
      </c>
    </row>
    <row r="119" ht="14.25" spans="1:8">
      <c r="A119" s="58">
        <v>44674</v>
      </c>
      <c r="B119" s="49">
        <v>0.26</v>
      </c>
      <c r="C119" s="51"/>
      <c r="D119" s="51"/>
      <c r="E119" s="51"/>
      <c r="F119" s="48">
        <f t="shared" si="3"/>
        <v>231.22</v>
      </c>
      <c r="G119" s="51"/>
      <c r="H119" s="28" t="s">
        <v>35</v>
      </c>
    </row>
    <row r="120" ht="14.25" spans="1:8">
      <c r="A120" s="58">
        <v>44675</v>
      </c>
      <c r="B120" s="49">
        <v>0.26</v>
      </c>
      <c r="C120" s="51"/>
      <c r="D120" s="51"/>
      <c r="E120" s="51"/>
      <c r="F120" s="48">
        <f t="shared" si="3"/>
        <v>231.48</v>
      </c>
      <c r="G120" s="51"/>
      <c r="H120" s="28" t="s">
        <v>35</v>
      </c>
    </row>
    <row r="121" ht="14.25" spans="1:8">
      <c r="A121" s="58">
        <v>44676</v>
      </c>
      <c r="B121" s="49">
        <v>0.27</v>
      </c>
      <c r="C121" s="51"/>
      <c r="D121" s="51"/>
      <c r="E121" s="51"/>
      <c r="F121" s="48">
        <f t="shared" si="3"/>
        <v>231.75</v>
      </c>
      <c r="G121" s="51"/>
      <c r="H121" s="28" t="s">
        <v>35</v>
      </c>
    </row>
    <row r="122" ht="14.25" spans="1:8">
      <c r="A122" s="58">
        <v>44677</v>
      </c>
      <c r="B122" s="49">
        <v>0.27</v>
      </c>
      <c r="C122" s="51"/>
      <c r="D122" s="51"/>
      <c r="E122" s="51"/>
      <c r="F122" s="48">
        <f t="shared" si="3"/>
        <v>232.02</v>
      </c>
      <c r="G122" s="51"/>
      <c r="H122" s="28" t="s">
        <v>35</v>
      </c>
    </row>
    <row r="123" ht="14.25" spans="1:8">
      <c r="A123" s="58">
        <v>44678</v>
      </c>
      <c r="B123" s="53">
        <f>0.26+1.25</f>
        <v>1.51</v>
      </c>
      <c r="C123" s="51"/>
      <c r="D123" s="51"/>
      <c r="E123" s="51"/>
      <c r="F123" s="48">
        <f t="shared" si="3"/>
        <v>233.53</v>
      </c>
      <c r="G123" s="51"/>
      <c r="H123" s="28" t="s">
        <v>35</v>
      </c>
    </row>
    <row r="124" ht="14.25" spans="1:8">
      <c r="A124" s="58">
        <v>44679</v>
      </c>
      <c r="B124" s="66">
        <v>0.27</v>
      </c>
      <c r="C124" s="51"/>
      <c r="D124" s="51"/>
      <c r="E124" s="51"/>
      <c r="F124" s="48">
        <f t="shared" si="3"/>
        <v>233.8</v>
      </c>
      <c r="G124" s="51"/>
      <c r="H124" s="28" t="s">
        <v>35</v>
      </c>
    </row>
    <row r="125" ht="14.25" spans="1:8">
      <c r="A125" s="58">
        <v>44680</v>
      </c>
      <c r="B125" s="66">
        <v>0.26</v>
      </c>
      <c r="C125" s="51"/>
      <c r="D125" s="51"/>
      <c r="E125" s="51"/>
      <c r="F125" s="48">
        <f t="shared" si="3"/>
        <v>234.06</v>
      </c>
      <c r="G125" s="51"/>
      <c r="H125" s="28" t="s">
        <v>35</v>
      </c>
    </row>
    <row r="126" ht="14.25" spans="1:8">
      <c r="A126" s="58">
        <v>44681</v>
      </c>
      <c r="B126" s="56">
        <v>0.26</v>
      </c>
      <c r="C126" s="51"/>
      <c r="D126" s="51"/>
      <c r="E126" s="51"/>
      <c r="F126" s="48">
        <f t="shared" si="3"/>
        <v>234.32</v>
      </c>
      <c r="G126" s="51"/>
      <c r="H126" s="28" t="s">
        <v>35</v>
      </c>
    </row>
    <row r="127" ht="14.25" hidden="1" spans="1:8">
      <c r="A127" s="58"/>
      <c r="B127" s="56"/>
      <c r="C127" s="51"/>
      <c r="D127" s="51"/>
      <c r="E127" s="51"/>
      <c r="F127" s="48"/>
      <c r="G127" s="51"/>
      <c r="H127" s="22"/>
    </row>
    <row r="128" ht="15.75" spans="1:8">
      <c r="A128" s="55" t="s">
        <v>12</v>
      </c>
      <c r="B128" s="56">
        <f>SUM(B97:B127)</f>
        <v>14.4</v>
      </c>
      <c r="C128" s="51"/>
      <c r="D128" s="51"/>
      <c r="E128" s="57">
        <v>0</v>
      </c>
      <c r="F128" s="60">
        <f>F126</f>
        <v>234.32</v>
      </c>
      <c r="G128" s="47"/>
      <c r="H128" s="63"/>
    </row>
    <row r="129" ht="15.75" spans="1:8">
      <c r="A129" s="58">
        <v>44682</v>
      </c>
      <c r="B129" s="49">
        <v>0.26</v>
      </c>
      <c r="C129" s="47"/>
      <c r="D129" s="47"/>
      <c r="E129" s="47"/>
      <c r="F129" s="48">
        <f t="shared" ref="F129:F159" si="4">B129+F128</f>
        <v>234.58</v>
      </c>
      <c r="G129" s="47"/>
      <c r="H129" s="28" t="s">
        <v>35</v>
      </c>
    </row>
    <row r="130" ht="15.75" spans="1:8">
      <c r="A130" s="58">
        <v>44683</v>
      </c>
      <c r="B130" s="49">
        <v>0.26</v>
      </c>
      <c r="C130" s="47"/>
      <c r="D130" s="47"/>
      <c r="E130" s="47"/>
      <c r="F130" s="48">
        <f t="shared" si="4"/>
        <v>234.84</v>
      </c>
      <c r="G130" s="47"/>
      <c r="H130" s="28" t="s">
        <v>35</v>
      </c>
    </row>
    <row r="131" ht="15.75" spans="1:8">
      <c r="A131" s="58">
        <v>44684</v>
      </c>
      <c r="B131" s="49">
        <v>0.27</v>
      </c>
      <c r="C131" s="47"/>
      <c r="D131" s="47"/>
      <c r="E131" s="47"/>
      <c r="F131" s="48">
        <f t="shared" si="4"/>
        <v>235.11</v>
      </c>
      <c r="G131" s="47"/>
      <c r="H131" s="28" t="s">
        <v>35</v>
      </c>
    </row>
    <row r="132" ht="15.75" spans="1:8">
      <c r="A132" s="58">
        <v>44685</v>
      </c>
      <c r="B132" s="49">
        <v>0.27</v>
      </c>
      <c r="C132" s="47"/>
      <c r="D132" s="47"/>
      <c r="E132" s="47"/>
      <c r="F132" s="48">
        <f t="shared" si="4"/>
        <v>235.38</v>
      </c>
      <c r="G132" s="47"/>
      <c r="H132" s="28" t="s">
        <v>35</v>
      </c>
    </row>
    <row r="133" ht="15.75" spans="1:8">
      <c r="A133" s="58">
        <v>44686</v>
      </c>
      <c r="B133" s="49">
        <v>0.27</v>
      </c>
      <c r="C133" s="47"/>
      <c r="D133" s="47"/>
      <c r="E133" s="47"/>
      <c r="F133" s="48">
        <f t="shared" si="4"/>
        <v>235.65</v>
      </c>
      <c r="G133" s="47"/>
      <c r="H133" s="28" t="s">
        <v>35</v>
      </c>
    </row>
    <row r="134" ht="15.75" spans="1:8">
      <c r="A134" s="58">
        <v>44687</v>
      </c>
      <c r="B134" s="49">
        <v>1.52</v>
      </c>
      <c r="C134" s="47"/>
      <c r="D134" s="47"/>
      <c r="E134" s="47"/>
      <c r="F134" s="48">
        <f t="shared" si="4"/>
        <v>237.17</v>
      </c>
      <c r="G134" s="47"/>
      <c r="H134" s="28" t="s">
        <v>35</v>
      </c>
    </row>
    <row r="135" ht="15.75" spans="1:8">
      <c r="A135" s="58">
        <v>44688</v>
      </c>
      <c r="B135" s="49">
        <v>0.26</v>
      </c>
      <c r="C135" s="47"/>
      <c r="D135" s="47"/>
      <c r="E135" s="47"/>
      <c r="F135" s="48">
        <f t="shared" si="4"/>
        <v>237.43</v>
      </c>
      <c r="G135" s="47"/>
      <c r="H135" s="28" t="s">
        <v>35</v>
      </c>
    </row>
    <row r="136" ht="15.75" spans="1:8">
      <c r="A136" s="58">
        <v>44689</v>
      </c>
      <c r="B136" s="49">
        <v>0.26</v>
      </c>
      <c r="C136" s="47"/>
      <c r="D136" s="47"/>
      <c r="E136" s="47"/>
      <c r="F136" s="48">
        <f t="shared" si="4"/>
        <v>237.69</v>
      </c>
      <c r="G136" s="47"/>
      <c r="H136" s="28" t="s">
        <v>35</v>
      </c>
    </row>
    <row r="137" ht="15.75" spans="1:8">
      <c r="A137" s="58">
        <v>44690</v>
      </c>
      <c r="B137" s="44">
        <v>0.26</v>
      </c>
      <c r="C137" s="47"/>
      <c r="D137" s="47"/>
      <c r="E137" s="47"/>
      <c r="F137" s="48">
        <f t="shared" si="4"/>
        <v>237.95</v>
      </c>
      <c r="G137" s="47"/>
      <c r="H137" s="28" t="s">
        <v>35</v>
      </c>
    </row>
    <row r="138" ht="15.75" spans="1:8">
      <c r="A138" s="58">
        <v>44691</v>
      </c>
      <c r="B138" s="44">
        <v>0.26</v>
      </c>
      <c r="C138" s="47"/>
      <c r="D138" s="47"/>
      <c r="E138" s="47"/>
      <c r="F138" s="48">
        <f t="shared" si="4"/>
        <v>238.21</v>
      </c>
      <c r="G138" s="47"/>
      <c r="H138" s="28" t="s">
        <v>35</v>
      </c>
    </row>
    <row r="139" ht="15.75" spans="1:10">
      <c r="A139" s="58">
        <v>44692</v>
      </c>
      <c r="B139" s="44">
        <v>0.27</v>
      </c>
      <c r="C139" s="47"/>
      <c r="D139" s="47"/>
      <c r="E139" s="47"/>
      <c r="F139" s="48">
        <f t="shared" si="4"/>
        <v>238.48</v>
      </c>
      <c r="G139" s="47"/>
      <c r="H139" s="28" t="s">
        <v>35</v>
      </c>
      <c r="J139" t="s">
        <v>13</v>
      </c>
    </row>
    <row r="140" ht="15.75" spans="1:8">
      <c r="A140" s="58">
        <v>44693</v>
      </c>
      <c r="B140" s="50">
        <v>0.27</v>
      </c>
      <c r="C140" s="47"/>
      <c r="D140" s="47"/>
      <c r="E140" s="47"/>
      <c r="F140" s="48">
        <f t="shared" si="4"/>
        <v>238.75</v>
      </c>
      <c r="G140" s="47"/>
      <c r="H140" s="28" t="s">
        <v>35</v>
      </c>
    </row>
    <row r="141" ht="15.75" spans="1:8">
      <c r="A141" s="58">
        <v>44694</v>
      </c>
      <c r="B141" s="49">
        <v>0.27</v>
      </c>
      <c r="C141" s="47"/>
      <c r="D141" s="47"/>
      <c r="E141" s="47"/>
      <c r="F141" s="48">
        <f t="shared" si="4"/>
        <v>239.02</v>
      </c>
      <c r="G141" s="47"/>
      <c r="H141" s="28" t="s">
        <v>35</v>
      </c>
    </row>
    <row r="142" ht="15.75" spans="1:8">
      <c r="A142" s="58">
        <v>44695</v>
      </c>
      <c r="B142" s="49">
        <v>0.27</v>
      </c>
      <c r="C142" s="47"/>
      <c r="D142" s="47"/>
      <c r="E142" s="47"/>
      <c r="F142" s="48">
        <f t="shared" si="4"/>
        <v>239.29</v>
      </c>
      <c r="G142" s="47"/>
      <c r="H142" s="28" t="s">
        <v>35</v>
      </c>
    </row>
    <row r="143" ht="15.75" spans="1:8">
      <c r="A143" s="58">
        <v>44696</v>
      </c>
      <c r="B143" s="49">
        <v>0.26</v>
      </c>
      <c r="C143" s="47"/>
      <c r="D143" s="47"/>
      <c r="E143" s="47"/>
      <c r="F143" s="48">
        <f t="shared" si="4"/>
        <v>239.55</v>
      </c>
      <c r="G143" s="47"/>
      <c r="H143" s="28" t="s">
        <v>35</v>
      </c>
    </row>
    <row r="144" ht="15.75" spans="1:8">
      <c r="A144" s="58">
        <v>44697</v>
      </c>
      <c r="B144" s="49">
        <v>0.26</v>
      </c>
      <c r="C144" s="47"/>
      <c r="D144" s="47"/>
      <c r="E144" s="47"/>
      <c r="F144" s="48">
        <f t="shared" si="4"/>
        <v>239.81</v>
      </c>
      <c r="G144" s="47"/>
      <c r="H144" s="28" t="s">
        <v>35</v>
      </c>
    </row>
    <row r="145" ht="15.75" spans="1:8">
      <c r="A145" s="58">
        <v>44698</v>
      </c>
      <c r="B145" s="49">
        <v>0.27</v>
      </c>
      <c r="C145" s="47"/>
      <c r="D145" s="47"/>
      <c r="E145" s="47"/>
      <c r="F145" s="48">
        <f t="shared" si="4"/>
        <v>240.08</v>
      </c>
      <c r="G145" s="47"/>
      <c r="H145" s="28" t="s">
        <v>35</v>
      </c>
    </row>
    <row r="146" ht="15.75" spans="1:8">
      <c r="A146" s="58">
        <v>44699</v>
      </c>
      <c r="B146" s="49">
        <v>0.27</v>
      </c>
      <c r="C146" s="47"/>
      <c r="D146" s="47"/>
      <c r="E146" s="47"/>
      <c r="F146" s="48">
        <f t="shared" si="4"/>
        <v>240.35</v>
      </c>
      <c r="G146" s="47"/>
      <c r="H146" s="28" t="s">
        <v>35</v>
      </c>
    </row>
    <row r="147" ht="14.25" spans="1:8">
      <c r="A147" s="58">
        <v>44700</v>
      </c>
      <c r="B147" s="49">
        <f>0.27+2.5</f>
        <v>2.77</v>
      </c>
      <c r="C147" s="51"/>
      <c r="D147" s="51"/>
      <c r="E147" s="51"/>
      <c r="F147" s="48">
        <f t="shared" si="4"/>
        <v>243.12</v>
      </c>
      <c r="G147" s="51"/>
      <c r="H147" s="28" t="s">
        <v>35</v>
      </c>
    </row>
    <row r="148" ht="14.25" spans="1:8">
      <c r="A148" s="58">
        <v>44701</v>
      </c>
      <c r="B148" s="49">
        <v>0.27</v>
      </c>
      <c r="C148" s="51"/>
      <c r="D148" s="51"/>
      <c r="E148" s="51"/>
      <c r="F148" s="48">
        <f t="shared" si="4"/>
        <v>243.39</v>
      </c>
      <c r="G148" s="51"/>
      <c r="H148" s="28" t="s">
        <v>35</v>
      </c>
    </row>
    <row r="149" ht="14.25" spans="1:8">
      <c r="A149" s="58">
        <v>44702</v>
      </c>
      <c r="B149" s="49">
        <v>0.26</v>
      </c>
      <c r="C149" s="51"/>
      <c r="D149" s="51"/>
      <c r="E149" s="51"/>
      <c r="F149" s="48">
        <f t="shared" si="4"/>
        <v>243.65</v>
      </c>
      <c r="G149" s="51"/>
      <c r="H149" s="28" t="s">
        <v>35</v>
      </c>
    </row>
    <row r="150" ht="14.25" spans="1:8">
      <c r="A150" s="58">
        <v>44703</v>
      </c>
      <c r="B150" s="49">
        <v>0.26</v>
      </c>
      <c r="C150" s="51"/>
      <c r="D150" s="51"/>
      <c r="E150" s="51"/>
      <c r="F150" s="48">
        <f t="shared" si="4"/>
        <v>243.91</v>
      </c>
      <c r="G150" s="51"/>
      <c r="H150" s="28" t="s">
        <v>35</v>
      </c>
    </row>
    <row r="151" ht="14.25" spans="1:8">
      <c r="A151" s="58">
        <v>44704</v>
      </c>
      <c r="B151" s="49">
        <v>0.26</v>
      </c>
      <c r="C151" s="51"/>
      <c r="D151" s="51"/>
      <c r="E151" s="51"/>
      <c r="F151" s="48">
        <f t="shared" si="4"/>
        <v>244.17</v>
      </c>
      <c r="G151" s="51"/>
      <c r="H151" s="28" t="s">
        <v>35</v>
      </c>
    </row>
    <row r="152" ht="14.25" spans="1:8">
      <c r="A152" s="58">
        <v>44705</v>
      </c>
      <c r="B152" s="49">
        <v>0.26</v>
      </c>
      <c r="C152" s="51"/>
      <c r="D152" s="51"/>
      <c r="E152" s="51"/>
      <c r="F152" s="48">
        <f t="shared" si="4"/>
        <v>244.43</v>
      </c>
      <c r="G152" s="51"/>
      <c r="H152" s="28" t="s">
        <v>35</v>
      </c>
    </row>
    <row r="153" ht="14.25" spans="1:8">
      <c r="A153" s="58">
        <v>44706</v>
      </c>
      <c r="B153" s="44">
        <v>0.26</v>
      </c>
      <c r="C153" s="51"/>
      <c r="D153" s="51"/>
      <c r="E153" s="51"/>
      <c r="F153" s="48">
        <f t="shared" si="4"/>
        <v>244.69</v>
      </c>
      <c r="G153" s="51"/>
      <c r="H153" s="28" t="s">
        <v>35</v>
      </c>
    </row>
    <row r="154" ht="14.25" spans="1:8">
      <c r="A154" s="58">
        <v>44707</v>
      </c>
      <c r="B154" s="44">
        <v>0.28</v>
      </c>
      <c r="C154" s="51"/>
      <c r="D154" s="51"/>
      <c r="E154" s="51"/>
      <c r="F154" s="48">
        <f t="shared" si="4"/>
        <v>244.97</v>
      </c>
      <c r="G154" s="51"/>
      <c r="H154" s="28" t="s">
        <v>35</v>
      </c>
    </row>
    <row r="155" ht="14.25" spans="1:8">
      <c r="A155" s="58">
        <v>44708</v>
      </c>
      <c r="B155" s="65">
        <v>0.28</v>
      </c>
      <c r="C155" s="51"/>
      <c r="D155" s="51"/>
      <c r="E155" s="51"/>
      <c r="F155" s="48">
        <f t="shared" si="4"/>
        <v>245.25</v>
      </c>
      <c r="G155" s="51"/>
      <c r="H155" s="28" t="s">
        <v>35</v>
      </c>
    </row>
    <row r="156" ht="14.25" spans="1:8">
      <c r="A156" s="58">
        <v>44709</v>
      </c>
      <c r="B156" s="44">
        <v>0.26</v>
      </c>
      <c r="C156" s="51"/>
      <c r="D156" s="51"/>
      <c r="E156" s="51"/>
      <c r="F156" s="48">
        <f t="shared" si="4"/>
        <v>245.51</v>
      </c>
      <c r="G156" s="51"/>
      <c r="H156" s="28" t="s">
        <v>35</v>
      </c>
    </row>
    <row r="157" ht="14.25" spans="1:8">
      <c r="A157" s="58">
        <v>44710</v>
      </c>
      <c r="B157" s="69">
        <v>0.26</v>
      </c>
      <c r="C157" s="51"/>
      <c r="D157" s="51"/>
      <c r="E157" s="51"/>
      <c r="F157" s="48">
        <f t="shared" si="4"/>
        <v>245.77</v>
      </c>
      <c r="G157" s="51"/>
      <c r="H157" s="28" t="s">
        <v>35</v>
      </c>
    </row>
    <row r="158" ht="14.25" spans="1:8">
      <c r="A158" s="58">
        <v>44711</v>
      </c>
      <c r="B158" s="54">
        <v>0.26</v>
      </c>
      <c r="C158" s="51"/>
      <c r="D158" s="51"/>
      <c r="E158" s="51"/>
      <c r="F158" s="48">
        <f t="shared" si="4"/>
        <v>246.03</v>
      </c>
      <c r="G158" s="51"/>
      <c r="H158" s="28" t="s">
        <v>35</v>
      </c>
    </row>
    <row r="159" ht="14.25" spans="1:8">
      <c r="A159" s="58">
        <v>44712</v>
      </c>
      <c r="B159" s="49">
        <v>0.26</v>
      </c>
      <c r="C159" s="51"/>
      <c r="D159" s="51"/>
      <c r="E159" s="51"/>
      <c r="F159" s="48">
        <f t="shared" si="4"/>
        <v>246.29</v>
      </c>
      <c r="G159" s="51"/>
      <c r="H159" s="28" t="s">
        <v>35</v>
      </c>
    </row>
    <row r="160" ht="15.75" spans="1:8">
      <c r="A160" s="55" t="s">
        <v>12</v>
      </c>
      <c r="B160" s="56">
        <f>SUM(B129:B159)</f>
        <v>11.97</v>
      </c>
      <c r="C160" s="51"/>
      <c r="D160" s="51"/>
      <c r="E160" s="57">
        <v>0</v>
      </c>
      <c r="F160" s="72">
        <f>F159</f>
        <v>246.29</v>
      </c>
      <c r="G160" s="47"/>
      <c r="H160" s="63"/>
    </row>
    <row r="161" ht="15.75" spans="1:8">
      <c r="A161" s="58">
        <v>44713</v>
      </c>
      <c r="B161" s="49">
        <v>0.28</v>
      </c>
      <c r="C161" s="47"/>
      <c r="D161" s="47"/>
      <c r="E161" s="47"/>
      <c r="F161" s="48">
        <f t="shared" ref="F161:F190" si="5">B161+F160</f>
        <v>246.57</v>
      </c>
      <c r="G161" s="47"/>
      <c r="H161" s="28" t="s">
        <v>35</v>
      </c>
    </row>
    <row r="162" ht="15.75" spans="1:8">
      <c r="A162" s="58">
        <v>44714</v>
      </c>
      <c r="B162" s="49">
        <v>0.26</v>
      </c>
      <c r="C162" s="47"/>
      <c r="D162" s="47"/>
      <c r="E162" s="47"/>
      <c r="F162" s="48">
        <f t="shared" si="5"/>
        <v>246.83</v>
      </c>
      <c r="G162" s="47"/>
      <c r="H162" s="28" t="s">
        <v>35</v>
      </c>
    </row>
    <row r="163" ht="15.75" spans="1:8">
      <c r="A163" s="58">
        <v>44715</v>
      </c>
      <c r="B163" s="49">
        <v>0.27</v>
      </c>
      <c r="C163" s="47"/>
      <c r="D163" s="47"/>
      <c r="E163" s="47"/>
      <c r="F163" s="48">
        <f t="shared" si="5"/>
        <v>247.1</v>
      </c>
      <c r="G163" s="47"/>
      <c r="H163" s="28" t="s">
        <v>35</v>
      </c>
    </row>
    <row r="164" ht="15.75" spans="1:10">
      <c r="A164" s="58">
        <v>44716</v>
      </c>
      <c r="B164" s="49">
        <v>0.26</v>
      </c>
      <c r="C164" s="47"/>
      <c r="D164" s="47"/>
      <c r="E164" s="47"/>
      <c r="F164" s="48">
        <f t="shared" si="5"/>
        <v>247.36</v>
      </c>
      <c r="G164" s="47"/>
      <c r="H164" s="28" t="s">
        <v>35</v>
      </c>
      <c r="J164" s="3"/>
    </row>
    <row r="165" ht="15.75" spans="1:8">
      <c r="A165" s="58">
        <v>44717</v>
      </c>
      <c r="B165" s="49">
        <v>0.26</v>
      </c>
      <c r="C165" s="47"/>
      <c r="D165" s="47"/>
      <c r="E165" s="47"/>
      <c r="F165" s="48">
        <f t="shared" si="5"/>
        <v>247.62</v>
      </c>
      <c r="G165" s="47"/>
      <c r="H165" s="28" t="s">
        <v>35</v>
      </c>
    </row>
    <row r="166" ht="15.75" spans="1:8">
      <c r="A166" s="58">
        <v>44718</v>
      </c>
      <c r="B166" s="49">
        <v>0.26</v>
      </c>
      <c r="C166" s="47"/>
      <c r="D166" s="47"/>
      <c r="E166" s="47"/>
      <c r="F166" s="48">
        <f t="shared" si="5"/>
        <v>247.88</v>
      </c>
      <c r="G166" s="47"/>
      <c r="H166" s="28" t="s">
        <v>35</v>
      </c>
    </row>
    <row r="167" ht="15.75" spans="1:8">
      <c r="A167" s="58">
        <v>44719</v>
      </c>
      <c r="B167" s="49">
        <v>0.26</v>
      </c>
      <c r="C167" s="47"/>
      <c r="D167" s="47"/>
      <c r="E167" s="47"/>
      <c r="F167" s="48">
        <f t="shared" si="5"/>
        <v>248.14</v>
      </c>
      <c r="G167" s="47"/>
      <c r="H167" s="28" t="s">
        <v>35</v>
      </c>
    </row>
    <row r="168" ht="15.75" spans="1:8">
      <c r="A168" s="58">
        <v>44720</v>
      </c>
      <c r="B168" s="49">
        <v>0.27</v>
      </c>
      <c r="C168" s="47"/>
      <c r="D168" s="47"/>
      <c r="E168" s="47"/>
      <c r="F168" s="48">
        <f t="shared" si="5"/>
        <v>248.41</v>
      </c>
      <c r="G168" s="47"/>
      <c r="H168" s="28" t="s">
        <v>35</v>
      </c>
    </row>
    <row r="169" ht="15.75" spans="1:8">
      <c r="A169" s="58">
        <v>44721</v>
      </c>
      <c r="B169" s="49">
        <v>1.51</v>
      </c>
      <c r="C169" s="47"/>
      <c r="D169" s="47"/>
      <c r="E169" s="47"/>
      <c r="F169" s="48">
        <f t="shared" si="5"/>
        <v>249.92</v>
      </c>
      <c r="G169" s="47"/>
      <c r="H169" s="28" t="s">
        <v>35</v>
      </c>
    </row>
    <row r="170" ht="15.75" spans="1:8">
      <c r="A170" s="58">
        <v>44722</v>
      </c>
      <c r="B170" s="49">
        <f>0.27+1.25</f>
        <v>1.52</v>
      </c>
      <c r="C170" s="47"/>
      <c r="D170" s="47"/>
      <c r="E170" s="47"/>
      <c r="F170" s="48">
        <f t="shared" si="5"/>
        <v>251.44</v>
      </c>
      <c r="G170" s="47"/>
      <c r="H170" s="28" t="s">
        <v>35</v>
      </c>
    </row>
    <row r="171" ht="15.75" spans="1:8">
      <c r="A171" s="58">
        <v>44723</v>
      </c>
      <c r="B171" s="49">
        <v>0.26</v>
      </c>
      <c r="C171" s="47"/>
      <c r="D171" s="47"/>
      <c r="E171" s="47"/>
      <c r="F171" s="48">
        <f t="shared" si="5"/>
        <v>251.7</v>
      </c>
      <c r="G171" s="47"/>
      <c r="H171" s="28" t="s">
        <v>35</v>
      </c>
    </row>
    <row r="172" ht="15.75" spans="1:8">
      <c r="A172" s="58">
        <v>44724</v>
      </c>
      <c r="B172" s="50">
        <v>0.26</v>
      </c>
      <c r="C172" s="47"/>
      <c r="D172" s="47"/>
      <c r="E172" s="47"/>
      <c r="F172" s="48">
        <f t="shared" si="5"/>
        <v>251.96</v>
      </c>
      <c r="G172" s="47"/>
      <c r="H172" s="28" t="s">
        <v>35</v>
      </c>
    </row>
    <row r="173" ht="15.75" spans="1:8">
      <c r="A173" s="58">
        <v>44725</v>
      </c>
      <c r="B173" s="49">
        <v>0.26</v>
      </c>
      <c r="C173" s="47"/>
      <c r="D173" s="47"/>
      <c r="E173" s="47"/>
      <c r="F173" s="48">
        <f t="shared" si="5"/>
        <v>252.22</v>
      </c>
      <c r="G173" s="47"/>
      <c r="H173" s="28" t="s">
        <v>35</v>
      </c>
    </row>
    <row r="174" ht="15.75" spans="1:8">
      <c r="A174" s="58">
        <v>44726</v>
      </c>
      <c r="B174" s="44">
        <v>0.26</v>
      </c>
      <c r="C174" s="47"/>
      <c r="D174" s="47"/>
      <c r="E174" s="47"/>
      <c r="F174" s="48">
        <f t="shared" si="5"/>
        <v>252.48</v>
      </c>
      <c r="G174" s="47"/>
      <c r="H174" s="28" t="s">
        <v>35</v>
      </c>
    </row>
    <row r="175" ht="15.75" spans="1:8">
      <c r="A175" s="58">
        <v>44727</v>
      </c>
      <c r="B175" s="44">
        <v>0.27</v>
      </c>
      <c r="C175" s="47"/>
      <c r="D175" s="47"/>
      <c r="E175" s="47"/>
      <c r="F175" s="48">
        <f t="shared" si="5"/>
        <v>252.75</v>
      </c>
      <c r="G175" s="47"/>
      <c r="H175" s="28" t="s">
        <v>35</v>
      </c>
    </row>
    <row r="176" ht="15.75" spans="1:8">
      <c r="A176" s="58">
        <v>44728</v>
      </c>
      <c r="B176" s="44">
        <v>0.27</v>
      </c>
      <c r="C176" s="47"/>
      <c r="D176" s="47"/>
      <c r="E176" s="47"/>
      <c r="F176" s="48">
        <f t="shared" si="5"/>
        <v>253.02</v>
      </c>
      <c r="G176" s="47"/>
      <c r="H176" s="28" t="s">
        <v>35</v>
      </c>
    </row>
    <row r="177" ht="15.75" spans="1:8">
      <c r="A177" s="58">
        <v>44729</v>
      </c>
      <c r="B177" s="44">
        <v>0.27</v>
      </c>
      <c r="C177" s="47"/>
      <c r="D177" s="47"/>
      <c r="E177" s="47"/>
      <c r="F177" s="48">
        <f t="shared" si="5"/>
        <v>253.29</v>
      </c>
      <c r="G177" s="47"/>
      <c r="H177" s="28" t="s">
        <v>35</v>
      </c>
    </row>
    <row r="178" ht="15.75" spans="1:8">
      <c r="A178" s="58">
        <v>44730</v>
      </c>
      <c r="B178" s="44">
        <v>0.26</v>
      </c>
      <c r="C178" s="47"/>
      <c r="D178" s="47"/>
      <c r="E178" s="47"/>
      <c r="F178" s="48">
        <f t="shared" si="5"/>
        <v>253.55</v>
      </c>
      <c r="G178" s="47"/>
      <c r="H178" s="28" t="s">
        <v>35</v>
      </c>
    </row>
    <row r="179" ht="14.25" spans="1:8">
      <c r="A179" s="58">
        <v>44731</v>
      </c>
      <c r="B179" s="44">
        <v>0.26</v>
      </c>
      <c r="C179" s="51"/>
      <c r="D179" s="51"/>
      <c r="E179" s="51"/>
      <c r="F179" s="48">
        <f t="shared" si="5"/>
        <v>253.81</v>
      </c>
      <c r="G179" s="51"/>
      <c r="H179" s="28" t="s">
        <v>35</v>
      </c>
    </row>
    <row r="180" ht="14.25" spans="1:8">
      <c r="A180" s="58">
        <v>44732</v>
      </c>
      <c r="B180" s="44">
        <v>0.26</v>
      </c>
      <c r="C180" s="51"/>
      <c r="D180" s="51"/>
      <c r="E180" s="51"/>
      <c r="F180" s="48">
        <f t="shared" si="5"/>
        <v>254.07</v>
      </c>
      <c r="G180" s="51"/>
      <c r="H180" s="28" t="s">
        <v>35</v>
      </c>
    </row>
    <row r="181" ht="14.25" spans="1:8">
      <c r="A181" s="58">
        <v>44733</v>
      </c>
      <c r="B181" s="44">
        <v>0.27</v>
      </c>
      <c r="C181" s="51"/>
      <c r="D181" s="51"/>
      <c r="E181" s="51"/>
      <c r="F181" s="48">
        <f t="shared" si="5"/>
        <v>254.34</v>
      </c>
      <c r="G181" s="51"/>
      <c r="H181" s="28" t="s">
        <v>35</v>
      </c>
    </row>
    <row r="182" ht="14.25" spans="1:8">
      <c r="A182" s="58">
        <v>44734</v>
      </c>
      <c r="B182" s="44">
        <v>0.27</v>
      </c>
      <c r="C182" s="51"/>
      <c r="D182" s="51"/>
      <c r="E182" s="51"/>
      <c r="F182" s="48">
        <f t="shared" si="5"/>
        <v>254.61</v>
      </c>
      <c r="G182" s="51"/>
      <c r="H182" s="28" t="s">
        <v>35</v>
      </c>
    </row>
    <row r="183" ht="14.25" spans="1:8">
      <c r="A183" s="58">
        <v>44735</v>
      </c>
      <c r="B183" s="44">
        <v>0.27</v>
      </c>
      <c r="C183" s="51"/>
      <c r="D183" s="51"/>
      <c r="E183" s="51"/>
      <c r="F183" s="48">
        <f t="shared" si="5"/>
        <v>254.88</v>
      </c>
      <c r="G183" s="51"/>
      <c r="H183" s="28" t="s">
        <v>35</v>
      </c>
    </row>
    <row r="184" ht="14.25" spans="1:13">
      <c r="A184" s="58">
        <v>44736</v>
      </c>
      <c r="B184" s="44">
        <v>0.26</v>
      </c>
      <c r="C184" s="51"/>
      <c r="D184" s="51"/>
      <c r="E184" s="51"/>
      <c r="F184" s="48">
        <f t="shared" si="5"/>
        <v>255.14</v>
      </c>
      <c r="G184" s="51"/>
      <c r="H184" s="28" t="s">
        <v>35</v>
      </c>
      <c r="M184" t="s">
        <v>34</v>
      </c>
    </row>
    <row r="185" ht="14.25" spans="1:8">
      <c r="A185" s="58">
        <v>44737</v>
      </c>
      <c r="B185" s="44">
        <v>0.26</v>
      </c>
      <c r="C185" s="51"/>
      <c r="D185" s="51"/>
      <c r="E185" s="51"/>
      <c r="F185" s="48">
        <f t="shared" si="5"/>
        <v>255.4</v>
      </c>
      <c r="G185" s="51"/>
      <c r="H185" s="28" t="s">
        <v>35</v>
      </c>
    </row>
    <row r="186" ht="14.25" spans="1:8">
      <c r="A186" s="58">
        <v>44738</v>
      </c>
      <c r="B186" s="44">
        <f>0.26+1.27</f>
        <v>1.53</v>
      </c>
      <c r="C186" s="51"/>
      <c r="D186" s="51"/>
      <c r="E186" s="51"/>
      <c r="F186" s="48">
        <f t="shared" si="5"/>
        <v>256.93</v>
      </c>
      <c r="G186" s="51"/>
      <c r="H186" s="28" t="s">
        <v>35</v>
      </c>
    </row>
    <row r="187" ht="14.25" spans="1:8">
      <c r="A187" s="58">
        <v>44739</v>
      </c>
      <c r="B187" s="65">
        <v>0.27</v>
      </c>
      <c r="C187" s="51"/>
      <c r="D187" s="51"/>
      <c r="E187" s="51"/>
      <c r="F187" s="48">
        <f t="shared" si="5"/>
        <v>257.2</v>
      </c>
      <c r="G187" s="51"/>
      <c r="H187" s="28" t="s">
        <v>35</v>
      </c>
    </row>
    <row r="188" ht="14.25" spans="1:8">
      <c r="A188" s="58">
        <v>44740</v>
      </c>
      <c r="B188" s="49">
        <v>0.27</v>
      </c>
      <c r="C188" s="51"/>
      <c r="D188" s="51"/>
      <c r="E188" s="51"/>
      <c r="F188" s="48">
        <f t="shared" si="5"/>
        <v>257.47</v>
      </c>
      <c r="G188" s="51"/>
      <c r="H188" s="28" t="s">
        <v>35</v>
      </c>
    </row>
    <row r="189" ht="14.25" spans="1:8">
      <c r="A189" s="58">
        <v>44741</v>
      </c>
      <c r="B189" s="54">
        <v>0.27</v>
      </c>
      <c r="C189" s="51"/>
      <c r="D189" s="51"/>
      <c r="E189" s="51"/>
      <c r="F189" s="48">
        <f t="shared" si="5"/>
        <v>257.74</v>
      </c>
      <c r="G189" s="51"/>
      <c r="H189" s="28" t="s">
        <v>35</v>
      </c>
    </row>
    <row r="190" ht="14.25" spans="1:8">
      <c r="A190" s="58">
        <v>44742</v>
      </c>
      <c r="B190" s="54">
        <v>0.27</v>
      </c>
      <c r="C190" s="51"/>
      <c r="D190" s="51"/>
      <c r="E190" s="51"/>
      <c r="F190" s="48">
        <f t="shared" si="5"/>
        <v>258.01</v>
      </c>
      <c r="G190" s="51"/>
      <c r="H190" s="28" t="s">
        <v>35</v>
      </c>
    </row>
    <row r="191" ht="15.75" spans="1:8">
      <c r="A191" s="55" t="s">
        <v>12</v>
      </c>
      <c r="B191" s="56">
        <f>SUM(B161:B190)</f>
        <v>11.72</v>
      </c>
      <c r="C191" s="51"/>
      <c r="D191" s="51"/>
      <c r="E191" s="57">
        <v>0</v>
      </c>
      <c r="F191" s="60">
        <f>F190</f>
        <v>258.01</v>
      </c>
      <c r="G191" s="47"/>
      <c r="H191" s="63"/>
    </row>
    <row r="192" ht="15.75" spans="1:8">
      <c r="A192" s="58">
        <v>44743</v>
      </c>
      <c r="B192" s="44">
        <v>1.51</v>
      </c>
      <c r="C192" s="47"/>
      <c r="D192" s="47"/>
      <c r="E192" s="47"/>
      <c r="F192" s="48">
        <f t="shared" ref="F192:F222" si="6">B192+F191</f>
        <v>259.52</v>
      </c>
      <c r="G192" s="47"/>
      <c r="H192" s="28" t="s">
        <v>35</v>
      </c>
    </row>
    <row r="193" ht="15.75" spans="1:8">
      <c r="A193" s="58">
        <v>44744</v>
      </c>
      <c r="B193" s="44">
        <v>0.26</v>
      </c>
      <c r="C193" s="47"/>
      <c r="D193" s="47"/>
      <c r="E193" s="47"/>
      <c r="F193" s="48">
        <f t="shared" si="6"/>
        <v>259.78</v>
      </c>
      <c r="G193" s="47"/>
      <c r="H193" s="28" t="s">
        <v>35</v>
      </c>
    </row>
    <row r="194" ht="15.75" spans="1:8">
      <c r="A194" s="58">
        <v>44745</v>
      </c>
      <c r="B194" s="44">
        <v>0.26</v>
      </c>
      <c r="C194" s="47"/>
      <c r="D194" s="47"/>
      <c r="E194" s="47"/>
      <c r="F194" s="48">
        <f t="shared" si="6"/>
        <v>260.04</v>
      </c>
      <c r="G194" s="47"/>
      <c r="H194" s="28" t="s">
        <v>35</v>
      </c>
    </row>
    <row r="195" ht="15.75" spans="1:8">
      <c r="A195" s="58">
        <v>44746</v>
      </c>
      <c r="B195" s="44">
        <v>0.26</v>
      </c>
      <c r="C195" s="47"/>
      <c r="D195" s="47"/>
      <c r="E195" s="47"/>
      <c r="F195" s="48">
        <f t="shared" si="6"/>
        <v>260.3</v>
      </c>
      <c r="G195" s="47"/>
      <c r="H195" s="28" t="s">
        <v>35</v>
      </c>
    </row>
    <row r="196" ht="15.75" spans="1:8">
      <c r="A196" s="58">
        <v>44747</v>
      </c>
      <c r="B196" s="44">
        <v>0.26</v>
      </c>
      <c r="C196" s="47"/>
      <c r="D196" s="47"/>
      <c r="E196" s="47"/>
      <c r="F196" s="48">
        <f t="shared" si="6"/>
        <v>260.56</v>
      </c>
      <c r="G196" s="47"/>
      <c r="H196" s="28" t="s">
        <v>35</v>
      </c>
    </row>
    <row r="197" ht="15.75" spans="1:8">
      <c r="A197" s="58">
        <v>44748</v>
      </c>
      <c r="B197" s="52">
        <v>0.28</v>
      </c>
      <c r="C197" s="47"/>
      <c r="D197" s="47"/>
      <c r="E197" s="47"/>
      <c r="F197" s="48">
        <f t="shared" si="6"/>
        <v>260.84</v>
      </c>
      <c r="G197" s="47"/>
      <c r="H197" s="28" t="s">
        <v>35</v>
      </c>
    </row>
    <row r="198" ht="15.75" spans="1:8">
      <c r="A198" s="58">
        <v>44749</v>
      </c>
      <c r="B198" s="52">
        <v>0.28</v>
      </c>
      <c r="C198" s="47"/>
      <c r="D198" s="47"/>
      <c r="E198" s="47"/>
      <c r="F198" s="48">
        <f t="shared" si="6"/>
        <v>261.12</v>
      </c>
      <c r="G198" s="47"/>
      <c r="H198" s="28" t="s">
        <v>35</v>
      </c>
    </row>
    <row r="199" ht="15.75" spans="1:8">
      <c r="A199" s="58">
        <v>44750</v>
      </c>
      <c r="B199" s="49">
        <f>0.26+1.23</f>
        <v>1.49</v>
      </c>
      <c r="C199" s="47"/>
      <c r="D199" s="47"/>
      <c r="E199" s="47"/>
      <c r="F199" s="48">
        <f t="shared" si="6"/>
        <v>262.61</v>
      </c>
      <c r="G199" s="47"/>
      <c r="H199" s="28" t="s">
        <v>35</v>
      </c>
    </row>
    <row r="200" ht="15.75" spans="1:8">
      <c r="A200" s="58">
        <v>44751</v>
      </c>
      <c r="B200" s="49">
        <v>0.26</v>
      </c>
      <c r="C200" s="47"/>
      <c r="D200" s="47"/>
      <c r="E200" s="47"/>
      <c r="F200" s="48">
        <f t="shared" si="6"/>
        <v>262.87</v>
      </c>
      <c r="G200" s="47"/>
      <c r="H200" s="28" t="s">
        <v>35</v>
      </c>
    </row>
    <row r="201" ht="15.75" spans="1:8">
      <c r="A201" s="58">
        <v>44752</v>
      </c>
      <c r="B201" s="49">
        <v>0.26</v>
      </c>
      <c r="C201" s="47"/>
      <c r="D201" s="47"/>
      <c r="E201" s="47"/>
      <c r="F201" s="48">
        <f t="shared" si="6"/>
        <v>263.13</v>
      </c>
      <c r="G201" s="47"/>
      <c r="H201" s="28" t="s">
        <v>35</v>
      </c>
    </row>
    <row r="202" ht="15.75" spans="1:8">
      <c r="A202" s="58">
        <v>44753</v>
      </c>
      <c r="B202" s="49">
        <v>0.26</v>
      </c>
      <c r="C202" s="47"/>
      <c r="D202" s="47"/>
      <c r="E202" s="47"/>
      <c r="F202" s="48">
        <f t="shared" si="6"/>
        <v>263.39</v>
      </c>
      <c r="G202" s="47"/>
      <c r="H202" s="28" t="s">
        <v>35</v>
      </c>
    </row>
    <row r="203" ht="15.75" spans="1:8">
      <c r="A203" s="58">
        <v>44754</v>
      </c>
      <c r="B203" s="50">
        <v>0.27</v>
      </c>
      <c r="C203" s="47"/>
      <c r="D203" s="47"/>
      <c r="E203" s="47"/>
      <c r="F203" s="48">
        <f t="shared" si="6"/>
        <v>263.66</v>
      </c>
      <c r="G203" s="47"/>
      <c r="H203" s="28" t="s">
        <v>35</v>
      </c>
    </row>
    <row r="204" ht="15.75" spans="1:8">
      <c r="A204" s="58">
        <v>44755</v>
      </c>
      <c r="B204" s="49">
        <v>0.27</v>
      </c>
      <c r="C204" s="47"/>
      <c r="D204" s="47"/>
      <c r="E204" s="47"/>
      <c r="F204" s="48">
        <f t="shared" si="6"/>
        <v>263.93</v>
      </c>
      <c r="G204" s="47"/>
      <c r="H204" s="28" t="s">
        <v>35</v>
      </c>
    </row>
    <row r="205" ht="15.75" spans="1:8">
      <c r="A205" s="58">
        <v>44756</v>
      </c>
      <c r="B205" s="49">
        <v>0.27</v>
      </c>
      <c r="C205" s="47"/>
      <c r="D205" s="47"/>
      <c r="E205" s="47"/>
      <c r="F205" s="48">
        <f t="shared" si="6"/>
        <v>264.2</v>
      </c>
      <c r="G205" s="47"/>
      <c r="H205" s="28" t="s">
        <v>35</v>
      </c>
    </row>
    <row r="206" ht="15.75" spans="1:8">
      <c r="A206" s="58">
        <v>44757</v>
      </c>
      <c r="B206" s="49">
        <v>0.26</v>
      </c>
      <c r="C206" s="47"/>
      <c r="D206" s="47"/>
      <c r="E206" s="47"/>
      <c r="F206" s="48">
        <f t="shared" si="6"/>
        <v>264.46</v>
      </c>
      <c r="G206" s="47" t="s">
        <v>14</v>
      </c>
      <c r="H206" s="28" t="s">
        <v>35</v>
      </c>
    </row>
    <row r="207" ht="15.75" spans="1:8">
      <c r="A207" s="58">
        <v>44758</v>
      </c>
      <c r="B207" s="49">
        <v>0.26</v>
      </c>
      <c r="C207" s="47"/>
      <c r="D207" s="47"/>
      <c r="E207" s="47"/>
      <c r="F207" s="48">
        <f t="shared" si="6"/>
        <v>264.72</v>
      </c>
      <c r="G207" s="47"/>
      <c r="H207" s="28" t="s">
        <v>35</v>
      </c>
    </row>
    <row r="208" ht="15.75" spans="1:8">
      <c r="A208" s="58">
        <v>44759</v>
      </c>
      <c r="B208" s="49">
        <v>0.26</v>
      </c>
      <c r="C208" s="47"/>
      <c r="D208" s="47"/>
      <c r="E208" s="47"/>
      <c r="F208" s="48">
        <f t="shared" si="6"/>
        <v>264.98</v>
      </c>
      <c r="G208" s="47"/>
      <c r="H208" s="28" t="s">
        <v>35</v>
      </c>
    </row>
    <row r="209" ht="15.75" spans="1:8">
      <c r="A209" s="58">
        <v>44760</v>
      </c>
      <c r="B209" s="49">
        <v>0.27</v>
      </c>
      <c r="C209" s="47"/>
      <c r="D209" s="47"/>
      <c r="E209" s="47"/>
      <c r="F209" s="48">
        <f t="shared" si="6"/>
        <v>265.25</v>
      </c>
      <c r="G209" s="47"/>
      <c r="H209" s="28" t="s">
        <v>35</v>
      </c>
    </row>
    <row r="210" ht="14.25" spans="1:8">
      <c r="A210" s="58">
        <v>44761</v>
      </c>
      <c r="B210" s="49">
        <v>0.26</v>
      </c>
      <c r="C210" s="51"/>
      <c r="D210" s="51"/>
      <c r="E210" s="51"/>
      <c r="F210" s="48">
        <f t="shared" si="6"/>
        <v>265.51</v>
      </c>
      <c r="G210" s="51"/>
      <c r="H210" s="28" t="s">
        <v>35</v>
      </c>
    </row>
    <row r="211" ht="14.25" spans="1:8">
      <c r="A211" s="58">
        <v>44762</v>
      </c>
      <c r="B211" s="49">
        <v>0.27</v>
      </c>
      <c r="C211" s="51"/>
      <c r="D211" s="51"/>
      <c r="E211" s="51"/>
      <c r="F211" s="48">
        <f t="shared" si="6"/>
        <v>265.78</v>
      </c>
      <c r="G211" s="51"/>
      <c r="H211" s="28" t="s">
        <v>35</v>
      </c>
    </row>
    <row r="212" ht="14.25" spans="1:8">
      <c r="A212" s="58">
        <v>44763</v>
      </c>
      <c r="B212" s="49">
        <v>0.27</v>
      </c>
      <c r="C212" s="51"/>
      <c r="D212" s="51"/>
      <c r="E212" s="51"/>
      <c r="F212" s="48">
        <f t="shared" si="6"/>
        <v>266.05</v>
      </c>
      <c r="G212" s="51"/>
      <c r="H212" s="28" t="s">
        <v>35</v>
      </c>
    </row>
    <row r="213" ht="14.25" spans="1:8">
      <c r="A213" s="58">
        <v>44764</v>
      </c>
      <c r="B213" s="44">
        <v>0.26</v>
      </c>
      <c r="C213" s="51"/>
      <c r="D213" s="51"/>
      <c r="E213" s="51"/>
      <c r="F213" s="48">
        <f t="shared" si="6"/>
        <v>266.31</v>
      </c>
      <c r="G213" s="51"/>
      <c r="H213" s="28" t="s">
        <v>35</v>
      </c>
    </row>
    <row r="214" ht="14.25" spans="1:8">
      <c r="A214" s="58">
        <v>44765</v>
      </c>
      <c r="B214" s="44">
        <v>0.26</v>
      </c>
      <c r="C214" s="51"/>
      <c r="D214" s="51"/>
      <c r="E214" s="51"/>
      <c r="F214" s="48">
        <f t="shared" si="6"/>
        <v>266.57</v>
      </c>
      <c r="G214" s="51"/>
      <c r="H214" s="28" t="s">
        <v>35</v>
      </c>
    </row>
    <row r="215" ht="14.25" spans="1:8">
      <c r="A215" s="58">
        <v>44766</v>
      </c>
      <c r="B215" s="44">
        <v>0.26</v>
      </c>
      <c r="C215" s="51"/>
      <c r="D215" s="51"/>
      <c r="E215" s="51"/>
      <c r="F215" s="48">
        <f t="shared" si="6"/>
        <v>266.83</v>
      </c>
      <c r="G215" s="51"/>
      <c r="H215" s="28" t="s">
        <v>35</v>
      </c>
    </row>
    <row r="216" ht="14.25" spans="1:8">
      <c r="A216" s="58">
        <v>44767</v>
      </c>
      <c r="B216" s="44">
        <v>1.27</v>
      </c>
      <c r="C216" s="51"/>
      <c r="D216" s="51"/>
      <c r="E216" s="51"/>
      <c r="F216" s="48">
        <f t="shared" si="6"/>
        <v>268.1</v>
      </c>
      <c r="G216" s="51"/>
      <c r="H216" s="28" t="s">
        <v>35</v>
      </c>
    </row>
    <row r="217" ht="14.25" spans="1:8">
      <c r="A217" s="58">
        <v>44768</v>
      </c>
      <c r="B217" s="44">
        <v>0.26</v>
      </c>
      <c r="C217" s="51"/>
      <c r="D217" s="51"/>
      <c r="E217" s="51"/>
      <c r="F217" s="48">
        <f t="shared" si="6"/>
        <v>268.36</v>
      </c>
      <c r="G217" s="51"/>
      <c r="H217" s="28" t="s">
        <v>35</v>
      </c>
    </row>
    <row r="218" ht="14.25" spans="1:8">
      <c r="A218" s="58">
        <v>44769</v>
      </c>
      <c r="B218" s="65">
        <v>0.27</v>
      </c>
      <c r="C218" s="51"/>
      <c r="D218" s="51"/>
      <c r="E218" s="51"/>
      <c r="F218" s="48">
        <f t="shared" si="6"/>
        <v>268.63</v>
      </c>
      <c r="G218" s="51"/>
      <c r="H218" s="28" t="s">
        <v>35</v>
      </c>
    </row>
    <row r="219" ht="14.25" spans="1:8">
      <c r="A219" s="58">
        <v>44770</v>
      </c>
      <c r="B219" s="49">
        <f>0.27+1.25</f>
        <v>1.52</v>
      </c>
      <c r="C219" s="51"/>
      <c r="D219" s="51"/>
      <c r="E219" s="51"/>
      <c r="F219" s="48">
        <f t="shared" si="6"/>
        <v>270.15</v>
      </c>
      <c r="G219" s="51"/>
      <c r="H219" s="28" t="s">
        <v>35</v>
      </c>
    </row>
    <row r="220" ht="14.25" spans="1:8">
      <c r="A220" s="58">
        <v>44771</v>
      </c>
      <c r="B220" s="54">
        <v>0.26</v>
      </c>
      <c r="C220" s="51"/>
      <c r="D220" s="51"/>
      <c r="E220" s="51"/>
      <c r="F220" s="48">
        <f t="shared" si="6"/>
        <v>270.41</v>
      </c>
      <c r="G220" s="51"/>
      <c r="H220" s="28" t="s">
        <v>35</v>
      </c>
    </row>
    <row r="221" ht="14.25" spans="1:8">
      <c r="A221" s="58">
        <v>44772</v>
      </c>
      <c r="B221" s="54">
        <v>0.26</v>
      </c>
      <c r="C221" s="51"/>
      <c r="D221" s="51"/>
      <c r="E221" s="51"/>
      <c r="F221" s="48">
        <f t="shared" si="6"/>
        <v>270.67</v>
      </c>
      <c r="G221" s="51"/>
      <c r="H221" s="28" t="s">
        <v>35</v>
      </c>
    </row>
    <row r="222" ht="14.25" spans="1:8">
      <c r="A222" s="58">
        <v>44773</v>
      </c>
      <c r="B222" s="66">
        <v>0.26</v>
      </c>
      <c r="C222" s="51"/>
      <c r="D222" s="51"/>
      <c r="E222" s="51"/>
      <c r="F222" s="48">
        <f t="shared" si="6"/>
        <v>270.93</v>
      </c>
      <c r="G222" s="51"/>
      <c r="H222" s="28" t="s">
        <v>35</v>
      </c>
    </row>
    <row r="223" ht="15.75" spans="1:8">
      <c r="A223" s="58" t="s">
        <v>12</v>
      </c>
      <c r="B223" s="56">
        <f>SUM(B192:B222)</f>
        <v>12.92</v>
      </c>
      <c r="C223" s="51"/>
      <c r="D223" s="51"/>
      <c r="E223" s="57">
        <v>0</v>
      </c>
      <c r="F223" s="60">
        <f>F222</f>
        <v>270.93</v>
      </c>
      <c r="G223" s="47"/>
      <c r="H223" s="22"/>
    </row>
    <row r="224" ht="15.75" spans="1:8">
      <c r="A224" s="58">
        <v>44774</v>
      </c>
      <c r="B224" s="52">
        <v>0.27</v>
      </c>
      <c r="C224" s="47"/>
      <c r="D224" s="47"/>
      <c r="E224" s="47"/>
      <c r="F224" s="48">
        <f t="shared" ref="F224:F254" si="7">B224+F223</f>
        <v>271.2</v>
      </c>
      <c r="G224" s="47"/>
      <c r="H224" s="28" t="s">
        <v>35</v>
      </c>
    </row>
    <row r="225" ht="15.75" spans="1:8">
      <c r="A225" s="58">
        <v>44775</v>
      </c>
      <c r="B225" s="44">
        <v>0.27</v>
      </c>
      <c r="C225" s="47"/>
      <c r="D225" s="47"/>
      <c r="E225" s="47"/>
      <c r="F225" s="48">
        <f t="shared" si="7"/>
        <v>271.47</v>
      </c>
      <c r="G225" s="47"/>
      <c r="H225" s="28" t="s">
        <v>35</v>
      </c>
    </row>
    <row r="226" ht="15.75" spans="1:8">
      <c r="A226" s="58">
        <v>44776</v>
      </c>
      <c r="B226" s="49">
        <v>0.27</v>
      </c>
      <c r="C226" s="47"/>
      <c r="D226" s="47"/>
      <c r="E226" s="47"/>
      <c r="F226" s="48">
        <f t="shared" si="7"/>
        <v>271.74</v>
      </c>
      <c r="G226" s="47"/>
      <c r="H226" s="28" t="s">
        <v>35</v>
      </c>
    </row>
    <row r="227" ht="15.75" spans="1:8">
      <c r="A227" s="58">
        <v>44777</v>
      </c>
      <c r="B227" s="49">
        <v>0.26</v>
      </c>
      <c r="C227" s="47"/>
      <c r="D227" s="47"/>
      <c r="E227" s="47"/>
      <c r="F227" s="48">
        <f t="shared" si="7"/>
        <v>272</v>
      </c>
      <c r="G227" s="47"/>
      <c r="H227" s="28" t="s">
        <v>35</v>
      </c>
    </row>
    <row r="228" ht="15.75" spans="1:8">
      <c r="A228" s="58">
        <v>44778</v>
      </c>
      <c r="B228" s="67">
        <v>0.27</v>
      </c>
      <c r="C228" s="47"/>
      <c r="D228" s="47"/>
      <c r="E228" s="47"/>
      <c r="F228" s="48">
        <f t="shared" si="7"/>
        <v>272.27</v>
      </c>
      <c r="G228" s="47"/>
      <c r="H228" s="28" t="s">
        <v>35</v>
      </c>
    </row>
    <row r="229" ht="15.75" spans="1:8">
      <c r="A229" s="58">
        <v>44779</v>
      </c>
      <c r="B229" s="67">
        <v>1.51</v>
      </c>
      <c r="C229" s="47"/>
      <c r="D229" s="47"/>
      <c r="E229" s="47"/>
      <c r="F229" s="48">
        <f t="shared" si="7"/>
        <v>273.78</v>
      </c>
      <c r="G229" s="47"/>
      <c r="H229" s="28" t="s">
        <v>35</v>
      </c>
    </row>
    <row r="230" ht="15.75" spans="1:8">
      <c r="A230" s="58">
        <v>44780</v>
      </c>
      <c r="B230" s="67">
        <v>0.26</v>
      </c>
      <c r="C230" s="47"/>
      <c r="D230" s="47"/>
      <c r="E230" s="47"/>
      <c r="F230" s="48">
        <f t="shared" si="7"/>
        <v>274.04</v>
      </c>
      <c r="G230" s="47"/>
      <c r="H230" s="28" t="s">
        <v>35</v>
      </c>
    </row>
    <row r="231" ht="15.75" spans="1:8">
      <c r="A231" s="58">
        <v>44781</v>
      </c>
      <c r="B231" s="67">
        <v>0.27</v>
      </c>
      <c r="C231" s="47"/>
      <c r="D231" s="47"/>
      <c r="E231" s="47"/>
      <c r="F231" s="48">
        <f t="shared" si="7"/>
        <v>274.31</v>
      </c>
      <c r="G231" s="47"/>
      <c r="H231" s="28" t="s">
        <v>35</v>
      </c>
    </row>
    <row r="232" ht="15.75" spans="1:8">
      <c r="A232" s="58">
        <v>44782</v>
      </c>
      <c r="B232" s="44">
        <v>0.25</v>
      </c>
      <c r="C232" s="47"/>
      <c r="D232" s="47"/>
      <c r="E232" s="47"/>
      <c r="F232" s="48">
        <f t="shared" si="7"/>
        <v>274.56</v>
      </c>
      <c r="G232" s="47"/>
      <c r="H232" s="28" t="s">
        <v>35</v>
      </c>
    </row>
    <row r="233" ht="15.75" spans="1:8">
      <c r="A233" s="58">
        <v>44783</v>
      </c>
      <c r="B233" s="44">
        <v>0.26</v>
      </c>
      <c r="C233" s="47"/>
      <c r="D233" s="47"/>
      <c r="E233" s="47"/>
      <c r="F233" s="48">
        <f t="shared" si="7"/>
        <v>274.82</v>
      </c>
      <c r="G233" s="47"/>
      <c r="H233" s="28" t="s">
        <v>35</v>
      </c>
    </row>
    <row r="234" ht="15.75" spans="1:8">
      <c r="A234" s="58">
        <v>44784</v>
      </c>
      <c r="B234" s="44">
        <v>0.26</v>
      </c>
      <c r="C234" s="47"/>
      <c r="D234" s="47"/>
      <c r="E234" s="47"/>
      <c r="F234" s="48">
        <f t="shared" si="7"/>
        <v>275.08</v>
      </c>
      <c r="G234" s="47"/>
      <c r="H234" s="28" t="s">
        <v>35</v>
      </c>
    </row>
    <row r="235" ht="15.75" spans="1:15">
      <c r="A235" s="58">
        <v>44785</v>
      </c>
      <c r="B235" s="68">
        <v>0.26</v>
      </c>
      <c r="C235" s="47"/>
      <c r="D235" s="47"/>
      <c r="E235" s="47"/>
      <c r="F235" s="48">
        <f t="shared" si="7"/>
        <v>275.34</v>
      </c>
      <c r="G235" s="47"/>
      <c r="H235" s="28" t="s">
        <v>35</v>
      </c>
      <c r="O235" t="s">
        <v>13</v>
      </c>
    </row>
    <row r="236" ht="15.75" spans="1:8">
      <c r="A236" s="58">
        <v>44786</v>
      </c>
      <c r="B236" s="67">
        <v>0.26</v>
      </c>
      <c r="C236" s="47"/>
      <c r="D236" s="47"/>
      <c r="E236" s="47"/>
      <c r="F236" s="48">
        <f t="shared" si="7"/>
        <v>275.6</v>
      </c>
      <c r="G236" s="47"/>
      <c r="H236" s="28" t="s">
        <v>35</v>
      </c>
    </row>
    <row r="237" ht="15.75" spans="1:8">
      <c r="A237" s="58">
        <v>44787</v>
      </c>
      <c r="B237" s="67">
        <v>0.26</v>
      </c>
      <c r="C237" s="47"/>
      <c r="D237" s="47"/>
      <c r="E237" s="47"/>
      <c r="F237" s="48">
        <f t="shared" si="7"/>
        <v>275.86</v>
      </c>
      <c r="G237" s="47"/>
      <c r="H237" s="28" t="s">
        <v>35</v>
      </c>
    </row>
    <row r="238" ht="15.75" spans="1:8">
      <c r="A238" s="58">
        <v>44788</v>
      </c>
      <c r="B238" s="67">
        <v>0.26</v>
      </c>
      <c r="C238" s="47"/>
      <c r="D238" s="47"/>
      <c r="E238" s="47"/>
      <c r="F238" s="48">
        <f t="shared" si="7"/>
        <v>276.12</v>
      </c>
      <c r="G238" s="47" t="s">
        <v>14</v>
      </c>
      <c r="H238" s="28" t="s">
        <v>35</v>
      </c>
    </row>
    <row r="239" ht="15.75" spans="1:8">
      <c r="A239" s="58">
        <v>44789</v>
      </c>
      <c r="B239" s="44">
        <v>0.27</v>
      </c>
      <c r="C239" s="47"/>
      <c r="D239" s="47"/>
      <c r="E239" s="47"/>
      <c r="F239" s="48">
        <f t="shared" si="7"/>
        <v>276.39</v>
      </c>
      <c r="G239" s="47"/>
      <c r="H239" s="28" t="s">
        <v>35</v>
      </c>
    </row>
    <row r="240" ht="15.75" spans="1:8">
      <c r="A240" s="58">
        <v>44790</v>
      </c>
      <c r="B240" s="44">
        <v>0.27</v>
      </c>
      <c r="C240" s="47"/>
      <c r="D240" s="47"/>
      <c r="E240" s="47"/>
      <c r="F240" s="48">
        <f t="shared" si="7"/>
        <v>276.66</v>
      </c>
      <c r="G240" s="47"/>
      <c r="H240" s="28" t="s">
        <v>35</v>
      </c>
    </row>
    <row r="241" ht="15.75" spans="1:8">
      <c r="A241" s="58">
        <v>44791</v>
      </c>
      <c r="B241" s="44">
        <v>0.27</v>
      </c>
      <c r="C241" s="47"/>
      <c r="D241" s="47"/>
      <c r="E241" s="47"/>
      <c r="F241" s="48">
        <f t="shared" si="7"/>
        <v>276.93</v>
      </c>
      <c r="G241" s="47"/>
      <c r="H241" s="28" t="s">
        <v>35</v>
      </c>
    </row>
    <row r="242" ht="14.25" spans="1:8">
      <c r="A242" s="58">
        <v>44792</v>
      </c>
      <c r="B242" s="49">
        <v>0.26</v>
      </c>
      <c r="C242" s="51"/>
      <c r="D242" s="51"/>
      <c r="E242" s="51"/>
      <c r="F242" s="48">
        <f t="shared" si="7"/>
        <v>277.19</v>
      </c>
      <c r="G242" s="51"/>
      <c r="H242" s="28" t="s">
        <v>35</v>
      </c>
    </row>
    <row r="243" ht="14.25" spans="1:8">
      <c r="A243" s="58">
        <v>44793</v>
      </c>
      <c r="B243" s="49">
        <f>0.26+1.25</f>
        <v>1.51</v>
      </c>
      <c r="C243" s="51"/>
      <c r="D243" s="51"/>
      <c r="E243" s="51"/>
      <c r="F243" s="48">
        <f t="shared" si="7"/>
        <v>278.7</v>
      </c>
      <c r="G243" s="51"/>
      <c r="H243" s="28" t="s">
        <v>35</v>
      </c>
    </row>
    <row r="244" ht="14.25" spans="1:8">
      <c r="A244" s="58">
        <v>44794</v>
      </c>
      <c r="B244" s="49">
        <v>0.26</v>
      </c>
      <c r="C244" s="51"/>
      <c r="D244" s="51"/>
      <c r="E244" s="51"/>
      <c r="F244" s="48">
        <f t="shared" si="7"/>
        <v>278.96</v>
      </c>
      <c r="G244" s="51"/>
      <c r="H244" s="28" t="s">
        <v>35</v>
      </c>
    </row>
    <row r="245" ht="14.25" spans="1:8">
      <c r="A245" s="58">
        <v>44795</v>
      </c>
      <c r="B245" s="49">
        <v>0.27</v>
      </c>
      <c r="C245" s="51"/>
      <c r="D245" s="51"/>
      <c r="E245" s="51"/>
      <c r="F245" s="48">
        <f t="shared" si="7"/>
        <v>279.23</v>
      </c>
      <c r="G245" s="51"/>
      <c r="H245" s="28" t="s">
        <v>35</v>
      </c>
    </row>
    <row r="246" ht="14.25" spans="1:8">
      <c r="A246" s="58">
        <v>44796</v>
      </c>
      <c r="B246" s="49">
        <v>0.27</v>
      </c>
      <c r="C246" s="51"/>
      <c r="D246" s="51"/>
      <c r="E246" s="51"/>
      <c r="F246" s="48">
        <f t="shared" si="7"/>
        <v>279.5</v>
      </c>
      <c r="G246" s="51"/>
      <c r="H246" s="28" t="s">
        <v>35</v>
      </c>
    </row>
    <row r="247" ht="14.25" spans="1:8">
      <c r="A247" s="58">
        <v>44797</v>
      </c>
      <c r="B247" s="49">
        <v>0.27</v>
      </c>
      <c r="C247" s="51"/>
      <c r="D247" s="51"/>
      <c r="E247" s="51"/>
      <c r="F247" s="48">
        <f t="shared" si="7"/>
        <v>279.77</v>
      </c>
      <c r="G247" s="51"/>
      <c r="H247" s="28" t="s">
        <v>35</v>
      </c>
    </row>
    <row r="248" ht="14.25" spans="1:8">
      <c r="A248" s="58">
        <v>44798</v>
      </c>
      <c r="B248" s="49">
        <v>0.26</v>
      </c>
      <c r="C248" s="51"/>
      <c r="D248" s="51"/>
      <c r="E248" s="51"/>
      <c r="F248" s="48">
        <f t="shared" si="7"/>
        <v>280.03</v>
      </c>
      <c r="G248" s="51"/>
      <c r="H248" s="28" t="s">
        <v>35</v>
      </c>
    </row>
    <row r="249" ht="14.25" spans="1:8">
      <c r="A249" s="58">
        <v>44799</v>
      </c>
      <c r="B249" s="49">
        <v>0.26</v>
      </c>
      <c r="C249" s="51"/>
      <c r="D249" s="51"/>
      <c r="E249" s="51"/>
      <c r="F249" s="48">
        <f t="shared" si="7"/>
        <v>280.29</v>
      </c>
      <c r="G249" s="51"/>
      <c r="H249" s="28" t="s">
        <v>35</v>
      </c>
    </row>
    <row r="250" ht="14.25" spans="1:8">
      <c r="A250" s="58">
        <v>44800</v>
      </c>
      <c r="B250" s="44">
        <v>0.26</v>
      </c>
      <c r="C250" s="51"/>
      <c r="D250" s="51"/>
      <c r="E250" s="51"/>
      <c r="F250" s="48">
        <f t="shared" si="7"/>
        <v>280.55</v>
      </c>
      <c r="G250" s="51"/>
      <c r="H250" s="28" t="s">
        <v>35</v>
      </c>
    </row>
    <row r="251" ht="14.25" spans="1:8">
      <c r="A251" s="58">
        <v>44801</v>
      </c>
      <c r="B251" s="65">
        <v>0.26</v>
      </c>
      <c r="C251" s="51"/>
      <c r="D251" s="51"/>
      <c r="E251" s="51"/>
      <c r="F251" s="48">
        <f t="shared" si="7"/>
        <v>280.81</v>
      </c>
      <c r="G251" s="51"/>
      <c r="H251" s="28" t="s">
        <v>35</v>
      </c>
    </row>
    <row r="252" ht="14.25" spans="1:8">
      <c r="A252" s="58">
        <v>44802</v>
      </c>
      <c r="B252" s="44">
        <v>0.27</v>
      </c>
      <c r="C252" s="51"/>
      <c r="D252" s="51"/>
      <c r="E252" s="51"/>
      <c r="F252" s="48">
        <f t="shared" si="7"/>
        <v>281.08</v>
      </c>
      <c r="G252" s="51"/>
      <c r="H252" s="28" t="s">
        <v>35</v>
      </c>
    </row>
    <row r="253" ht="14.25" spans="1:8">
      <c r="A253" s="58">
        <v>44803</v>
      </c>
      <c r="B253" s="67">
        <f>0.27+1.24</f>
        <v>1.51</v>
      </c>
      <c r="C253" s="51"/>
      <c r="D253" s="51"/>
      <c r="E253" s="51"/>
      <c r="F253" s="48">
        <f t="shared" si="7"/>
        <v>282.59</v>
      </c>
      <c r="G253" s="51"/>
      <c r="H253" s="28" t="s">
        <v>35</v>
      </c>
    </row>
    <row r="254" ht="14.25" spans="1:8">
      <c r="A254" s="58">
        <v>44804</v>
      </c>
      <c r="B254" s="67">
        <v>0.27</v>
      </c>
      <c r="C254" s="51"/>
      <c r="D254" s="51"/>
      <c r="E254" s="51"/>
      <c r="F254" s="48">
        <f t="shared" si="7"/>
        <v>282.86</v>
      </c>
      <c r="G254" s="51"/>
      <c r="H254" s="28" t="s">
        <v>35</v>
      </c>
    </row>
    <row r="255" ht="15.75" spans="1:8">
      <c r="A255" s="55" t="s">
        <v>12</v>
      </c>
      <c r="B255" s="56">
        <f>SUM(B224:B254)</f>
        <v>11.93</v>
      </c>
      <c r="C255" s="51"/>
      <c r="D255" s="51"/>
      <c r="E255" s="57">
        <v>0</v>
      </c>
      <c r="F255" s="60">
        <f>F254</f>
        <v>282.86</v>
      </c>
      <c r="G255" s="47"/>
      <c r="H255" s="22"/>
    </row>
    <row r="256" ht="15.75" spans="1:8">
      <c r="A256" s="58">
        <v>44805</v>
      </c>
      <c r="B256" s="49">
        <v>0.26</v>
      </c>
      <c r="C256" s="47"/>
      <c r="D256" s="47"/>
      <c r="E256" s="47"/>
      <c r="F256" s="48">
        <f t="shared" ref="F256:F285" si="8">B256+F255</f>
        <v>283.12</v>
      </c>
      <c r="G256" s="47"/>
      <c r="H256" s="28" t="s">
        <v>35</v>
      </c>
    </row>
    <row r="257" ht="15.75" spans="1:8">
      <c r="A257" s="58">
        <v>44806</v>
      </c>
      <c r="B257" s="49">
        <v>0.26</v>
      </c>
      <c r="C257" s="47"/>
      <c r="D257" s="47"/>
      <c r="E257" s="47"/>
      <c r="F257" s="48">
        <f t="shared" si="8"/>
        <v>283.38</v>
      </c>
      <c r="G257" s="47"/>
      <c r="H257" s="28" t="s">
        <v>35</v>
      </c>
    </row>
    <row r="258" ht="15.75" spans="1:8">
      <c r="A258" s="58">
        <v>44807</v>
      </c>
      <c r="B258" s="49">
        <v>0.28</v>
      </c>
      <c r="C258" s="47"/>
      <c r="D258" s="47"/>
      <c r="E258" s="47"/>
      <c r="F258" s="48">
        <f t="shared" si="8"/>
        <v>283.66</v>
      </c>
      <c r="G258" s="47"/>
      <c r="H258" s="28" t="s">
        <v>35</v>
      </c>
    </row>
    <row r="259" ht="15.75" spans="1:8">
      <c r="A259" s="58">
        <v>44808</v>
      </c>
      <c r="B259" s="49">
        <v>0.26</v>
      </c>
      <c r="C259" s="47"/>
      <c r="D259" s="47"/>
      <c r="E259" s="47"/>
      <c r="F259" s="48">
        <f t="shared" si="8"/>
        <v>283.92</v>
      </c>
      <c r="G259" s="47"/>
      <c r="H259" s="28" t="s">
        <v>35</v>
      </c>
    </row>
    <row r="260" ht="15.75" spans="1:8">
      <c r="A260" s="58">
        <v>44809</v>
      </c>
      <c r="B260" s="67">
        <v>0.27</v>
      </c>
      <c r="C260" s="47"/>
      <c r="D260" s="47"/>
      <c r="E260" s="47"/>
      <c r="F260" s="48">
        <f t="shared" si="8"/>
        <v>284.19</v>
      </c>
      <c r="G260" s="47"/>
      <c r="H260" s="28" t="s">
        <v>35</v>
      </c>
    </row>
    <row r="261" ht="15.75" spans="1:8">
      <c r="A261" s="58">
        <v>44810</v>
      </c>
      <c r="B261" s="67">
        <v>0.26</v>
      </c>
      <c r="C261" s="47"/>
      <c r="D261" s="47"/>
      <c r="E261" s="47"/>
      <c r="F261" s="48">
        <f t="shared" si="8"/>
        <v>284.45</v>
      </c>
      <c r="G261" s="47"/>
      <c r="H261" s="28" t="s">
        <v>35</v>
      </c>
    </row>
    <row r="262" ht="15.75" spans="1:8">
      <c r="A262" s="58">
        <v>44811</v>
      </c>
      <c r="B262" s="67">
        <v>0.27</v>
      </c>
      <c r="C262" s="47"/>
      <c r="D262" s="47"/>
      <c r="E262" s="47"/>
      <c r="F262" s="48">
        <f t="shared" si="8"/>
        <v>284.72</v>
      </c>
      <c r="G262" s="47"/>
      <c r="H262" s="28" t="s">
        <v>35</v>
      </c>
    </row>
    <row r="263" ht="15.75" spans="1:8">
      <c r="A263" s="58">
        <v>44812</v>
      </c>
      <c r="B263" s="66">
        <v>0.27</v>
      </c>
      <c r="C263" s="47"/>
      <c r="D263" s="47"/>
      <c r="E263" s="47"/>
      <c r="F263" s="48">
        <f t="shared" si="8"/>
        <v>284.99</v>
      </c>
      <c r="G263" s="47"/>
      <c r="H263" s="28" t="s">
        <v>35</v>
      </c>
    </row>
    <row r="264" ht="15.75" spans="1:8">
      <c r="A264" s="58">
        <v>44813</v>
      </c>
      <c r="B264" s="49">
        <f>0.26+1.24</f>
        <v>1.5</v>
      </c>
      <c r="C264" s="47"/>
      <c r="D264" s="47"/>
      <c r="E264" s="47"/>
      <c r="F264" s="48">
        <f t="shared" si="8"/>
        <v>286.49</v>
      </c>
      <c r="G264" s="47"/>
      <c r="H264" s="28" t="s">
        <v>35</v>
      </c>
    </row>
    <row r="265" ht="15.75" spans="1:8">
      <c r="A265" s="58">
        <v>44814</v>
      </c>
      <c r="B265" s="49">
        <f>0.27+0.3</f>
        <v>0.57</v>
      </c>
      <c r="C265" s="47"/>
      <c r="D265" s="47"/>
      <c r="E265" s="47"/>
      <c r="F265" s="48">
        <f t="shared" si="8"/>
        <v>287.06</v>
      </c>
      <c r="G265" s="47"/>
      <c r="H265" s="28" t="s">
        <v>35</v>
      </c>
    </row>
    <row r="266" ht="15.75" spans="1:8">
      <c r="A266" s="58">
        <v>44815</v>
      </c>
      <c r="B266" s="49">
        <v>0.26</v>
      </c>
      <c r="C266" s="47"/>
      <c r="D266" s="47"/>
      <c r="E266" s="47"/>
      <c r="F266" s="48">
        <f t="shared" si="8"/>
        <v>287.32</v>
      </c>
      <c r="G266" s="47"/>
      <c r="H266" s="28" t="s">
        <v>35</v>
      </c>
    </row>
    <row r="267" ht="15.75" spans="1:8">
      <c r="A267" s="58">
        <v>44816</v>
      </c>
      <c r="B267" s="50">
        <v>0.27</v>
      </c>
      <c r="C267" s="47"/>
      <c r="D267" s="47"/>
      <c r="E267" s="47"/>
      <c r="F267" s="48">
        <f t="shared" si="8"/>
        <v>287.59</v>
      </c>
      <c r="G267" s="47"/>
      <c r="H267" s="28" t="s">
        <v>35</v>
      </c>
    </row>
    <row r="268" ht="15.75" spans="1:8">
      <c r="A268" s="58">
        <v>44817</v>
      </c>
      <c r="B268" s="49">
        <v>0.26</v>
      </c>
      <c r="C268" s="47"/>
      <c r="D268" s="47"/>
      <c r="E268" s="47"/>
      <c r="F268" s="48">
        <f t="shared" si="8"/>
        <v>287.85</v>
      </c>
      <c r="G268" s="47"/>
      <c r="H268" s="28" t="s">
        <v>35</v>
      </c>
    </row>
    <row r="269" ht="15.75" spans="1:8">
      <c r="A269" s="58">
        <v>44818</v>
      </c>
      <c r="B269" s="49">
        <v>0.28</v>
      </c>
      <c r="C269" s="47"/>
      <c r="D269" s="47"/>
      <c r="E269" s="47"/>
      <c r="F269" s="48">
        <f t="shared" si="8"/>
        <v>288.13</v>
      </c>
      <c r="G269" s="47"/>
      <c r="H269" s="28" t="s">
        <v>35</v>
      </c>
    </row>
    <row r="270" ht="15.75" spans="1:8">
      <c r="A270" s="58">
        <v>44819</v>
      </c>
      <c r="B270" s="49">
        <f>0.27+0.9</f>
        <v>1.17</v>
      </c>
      <c r="C270" s="47"/>
      <c r="D270" s="47"/>
      <c r="E270" s="47"/>
      <c r="F270" s="48">
        <f t="shared" si="8"/>
        <v>289.3</v>
      </c>
      <c r="G270" s="47" t="s">
        <v>14</v>
      </c>
      <c r="H270" s="28" t="s">
        <v>35</v>
      </c>
    </row>
    <row r="271" ht="15.75" spans="1:8">
      <c r="A271" s="58">
        <v>44820</v>
      </c>
      <c r="B271" s="49">
        <v>0.27</v>
      </c>
      <c r="C271" s="47"/>
      <c r="D271" s="47"/>
      <c r="E271" s="47"/>
      <c r="F271" s="48">
        <f t="shared" si="8"/>
        <v>289.57</v>
      </c>
      <c r="G271" s="47"/>
      <c r="H271" s="28" t="s">
        <v>35</v>
      </c>
    </row>
    <row r="272" ht="15.75" spans="1:8">
      <c r="A272" s="58">
        <v>44821</v>
      </c>
      <c r="B272" s="49">
        <v>0.29</v>
      </c>
      <c r="C272" s="47"/>
      <c r="D272" s="47"/>
      <c r="E272" s="47"/>
      <c r="F272" s="48">
        <f t="shared" si="8"/>
        <v>289.86</v>
      </c>
      <c r="G272" s="47"/>
      <c r="H272" s="28" t="s">
        <v>35</v>
      </c>
    </row>
    <row r="273" ht="15.75" spans="1:8">
      <c r="A273" s="58">
        <v>44822</v>
      </c>
      <c r="B273" s="49">
        <v>0.27</v>
      </c>
      <c r="C273" s="47"/>
      <c r="D273" s="47"/>
      <c r="E273" s="47"/>
      <c r="F273" s="48">
        <f t="shared" si="8"/>
        <v>290.13</v>
      </c>
      <c r="G273" s="47"/>
      <c r="H273" s="28" t="s">
        <v>35</v>
      </c>
    </row>
    <row r="274" ht="14.25" spans="1:8">
      <c r="A274" s="58">
        <v>44823</v>
      </c>
      <c r="B274" s="49">
        <v>0.27</v>
      </c>
      <c r="C274" s="51"/>
      <c r="D274" s="51"/>
      <c r="E274" s="51"/>
      <c r="F274" s="48">
        <f t="shared" si="8"/>
        <v>290.4</v>
      </c>
      <c r="G274" s="51"/>
      <c r="H274" s="28" t="s">
        <v>35</v>
      </c>
    </row>
    <row r="275" ht="14.25" spans="1:8">
      <c r="A275" s="58">
        <v>44824</v>
      </c>
      <c r="B275" s="49">
        <v>0.28</v>
      </c>
      <c r="C275" s="51"/>
      <c r="D275" s="51"/>
      <c r="E275" s="51"/>
      <c r="F275" s="48">
        <f t="shared" si="8"/>
        <v>290.68</v>
      </c>
      <c r="G275" s="51"/>
      <c r="H275" s="28" t="s">
        <v>35</v>
      </c>
    </row>
    <row r="276" ht="14.25" spans="1:8">
      <c r="A276" s="58">
        <v>44825</v>
      </c>
      <c r="B276" s="49">
        <f>0.3+0.8</f>
        <v>1.1</v>
      </c>
      <c r="C276" s="51"/>
      <c r="D276" s="51"/>
      <c r="E276" s="51"/>
      <c r="F276" s="48">
        <f t="shared" si="8"/>
        <v>291.78</v>
      </c>
      <c r="G276" s="51"/>
      <c r="H276" s="28" t="s">
        <v>35</v>
      </c>
    </row>
    <row r="277" ht="14.25" spans="1:8">
      <c r="A277" s="58">
        <v>44826</v>
      </c>
      <c r="B277" s="49">
        <v>2.05</v>
      </c>
      <c r="C277" s="51"/>
      <c r="D277" s="51"/>
      <c r="E277" s="51"/>
      <c r="F277" s="48">
        <f t="shared" si="8"/>
        <v>293.83</v>
      </c>
      <c r="G277" s="51"/>
      <c r="H277" s="28" t="s">
        <v>35</v>
      </c>
    </row>
    <row r="278" ht="14.25" spans="1:8">
      <c r="A278" s="58">
        <v>44827</v>
      </c>
      <c r="B278" s="49">
        <v>0.27</v>
      </c>
      <c r="C278" s="51"/>
      <c r="D278" s="51"/>
      <c r="E278" s="51"/>
      <c r="F278" s="48">
        <f t="shared" si="8"/>
        <v>294.1</v>
      </c>
      <c r="G278" s="51"/>
      <c r="H278" s="28" t="s">
        <v>35</v>
      </c>
    </row>
    <row r="279" ht="14.25" spans="1:8">
      <c r="A279" s="58">
        <v>44828</v>
      </c>
      <c r="B279" s="49">
        <v>0.29</v>
      </c>
      <c r="C279" s="51"/>
      <c r="D279" s="51"/>
      <c r="E279" s="51"/>
      <c r="F279" s="48">
        <f t="shared" si="8"/>
        <v>294.39</v>
      </c>
      <c r="G279" s="51"/>
      <c r="H279" s="28" t="s">
        <v>35</v>
      </c>
    </row>
    <row r="280" ht="14.25" spans="1:8">
      <c r="A280" s="58">
        <v>44829</v>
      </c>
      <c r="B280" s="49">
        <v>0.27</v>
      </c>
      <c r="C280" s="51"/>
      <c r="D280" s="51"/>
      <c r="E280" s="51"/>
      <c r="F280" s="48">
        <f t="shared" si="8"/>
        <v>294.66</v>
      </c>
      <c r="G280" s="51"/>
      <c r="H280" s="28" t="s">
        <v>35</v>
      </c>
    </row>
    <row r="281" ht="14.25" spans="1:8">
      <c r="A281" s="58">
        <v>44830</v>
      </c>
      <c r="B281" s="49">
        <v>0.28</v>
      </c>
      <c r="C281" s="51"/>
      <c r="D281" s="51"/>
      <c r="E281" s="51"/>
      <c r="F281" s="48">
        <f t="shared" si="8"/>
        <v>294.94</v>
      </c>
      <c r="G281" s="51"/>
      <c r="H281" s="28" t="s">
        <v>35</v>
      </c>
    </row>
    <row r="282" ht="14.25" spans="1:8">
      <c r="A282" s="58">
        <v>44831</v>
      </c>
      <c r="B282" s="53">
        <v>0.28</v>
      </c>
      <c r="C282" s="51"/>
      <c r="D282" s="51"/>
      <c r="E282" s="51"/>
      <c r="F282" s="48">
        <f t="shared" si="8"/>
        <v>295.22</v>
      </c>
      <c r="G282" s="51"/>
      <c r="H282" s="28" t="s">
        <v>35</v>
      </c>
    </row>
    <row r="283" ht="14.25" spans="1:8">
      <c r="A283" s="58">
        <v>44832</v>
      </c>
      <c r="B283" s="49">
        <v>0.27</v>
      </c>
      <c r="C283" s="51"/>
      <c r="D283" s="51"/>
      <c r="E283" s="51"/>
      <c r="F283" s="48">
        <f t="shared" si="8"/>
        <v>295.49</v>
      </c>
      <c r="G283" s="51"/>
      <c r="H283" s="28" t="s">
        <v>35</v>
      </c>
    </row>
    <row r="284" ht="14.25" spans="1:8">
      <c r="A284" s="58">
        <v>44833</v>
      </c>
      <c r="B284" s="54">
        <f>0.28+0.85</f>
        <v>1.13</v>
      </c>
      <c r="C284" s="51"/>
      <c r="D284" s="51"/>
      <c r="E284" s="51"/>
      <c r="F284" s="48">
        <f t="shared" si="8"/>
        <v>296.62</v>
      </c>
      <c r="G284" s="51"/>
      <c r="H284" s="28" t="s">
        <v>35</v>
      </c>
    </row>
    <row r="285" ht="14.25" spans="1:8">
      <c r="A285" s="58">
        <v>44834</v>
      </c>
      <c r="B285" s="69">
        <v>0.27</v>
      </c>
      <c r="C285" s="51"/>
      <c r="D285" s="51"/>
      <c r="E285" s="51"/>
      <c r="F285" s="48">
        <f t="shared" si="8"/>
        <v>296.89</v>
      </c>
      <c r="G285" s="51"/>
      <c r="H285" s="28" t="s">
        <v>35</v>
      </c>
    </row>
    <row r="286" ht="14.25" hidden="1" spans="1:8">
      <c r="A286" s="58"/>
      <c r="B286" s="56"/>
      <c r="C286" s="51"/>
      <c r="D286" s="51"/>
      <c r="E286" s="51"/>
      <c r="F286" s="48"/>
      <c r="G286" s="51"/>
      <c r="H286" s="22"/>
    </row>
    <row r="287" ht="15.75" spans="1:8">
      <c r="A287" s="55" t="s">
        <v>12</v>
      </c>
      <c r="B287" s="56">
        <f>SUM(B256:B286)</f>
        <v>14.03</v>
      </c>
      <c r="C287" s="51"/>
      <c r="D287" s="51"/>
      <c r="E287" s="57">
        <v>0</v>
      </c>
      <c r="F287" s="60">
        <f>F285</f>
        <v>296.89</v>
      </c>
      <c r="G287" s="47"/>
      <c r="H287" s="22"/>
    </row>
    <row r="288" ht="15.75" spans="1:8">
      <c r="A288" s="58">
        <v>44835</v>
      </c>
      <c r="B288" s="44">
        <v>0.29</v>
      </c>
      <c r="C288" s="47"/>
      <c r="D288" s="47"/>
      <c r="E288" s="47"/>
      <c r="F288" s="48">
        <f>F287+B288</f>
        <v>297.18</v>
      </c>
      <c r="G288" s="47"/>
      <c r="H288" s="28" t="s">
        <v>35</v>
      </c>
    </row>
    <row r="289" ht="15.75" spans="1:8">
      <c r="A289" s="58">
        <v>44836</v>
      </c>
      <c r="B289" s="49">
        <v>0.27</v>
      </c>
      <c r="C289" s="47"/>
      <c r="D289" s="47"/>
      <c r="E289" s="47"/>
      <c r="F289" s="48">
        <f t="shared" ref="F289:F318" si="9">B289+F288</f>
        <v>297.45</v>
      </c>
      <c r="G289" s="47"/>
      <c r="H289" s="28" t="s">
        <v>35</v>
      </c>
    </row>
    <row r="290" ht="15.75" spans="1:8">
      <c r="A290" s="58">
        <v>44837</v>
      </c>
      <c r="B290" s="49">
        <v>0.28</v>
      </c>
      <c r="C290" s="47"/>
      <c r="D290" s="47"/>
      <c r="E290" s="47"/>
      <c r="F290" s="48">
        <f t="shared" si="9"/>
        <v>297.73</v>
      </c>
      <c r="G290" s="47"/>
      <c r="H290" s="28" t="s">
        <v>35</v>
      </c>
    </row>
    <row r="291" ht="15.75" spans="1:8">
      <c r="A291" s="58">
        <v>44838</v>
      </c>
      <c r="B291" s="49">
        <v>0.27</v>
      </c>
      <c r="C291" s="47"/>
      <c r="D291" s="47"/>
      <c r="E291" s="47"/>
      <c r="F291" s="48">
        <f t="shared" si="9"/>
        <v>298</v>
      </c>
      <c r="G291" s="47"/>
      <c r="H291" s="28" t="s">
        <v>35</v>
      </c>
    </row>
    <row r="292" ht="15.75" spans="1:8">
      <c r="A292" s="58">
        <v>44839</v>
      </c>
      <c r="B292" s="49">
        <f>0.53+1.25</f>
        <v>1.78</v>
      </c>
      <c r="C292" s="47"/>
      <c r="D292" s="47"/>
      <c r="E292" s="47"/>
      <c r="F292" s="48">
        <f t="shared" si="9"/>
        <v>299.78</v>
      </c>
      <c r="G292" s="47"/>
      <c r="H292" s="28" t="s">
        <v>35</v>
      </c>
    </row>
    <row r="293" ht="15.75" spans="1:8">
      <c r="A293" s="58">
        <v>44840</v>
      </c>
      <c r="B293" s="49">
        <v>0.27</v>
      </c>
      <c r="C293" s="47"/>
      <c r="D293" s="47"/>
      <c r="E293" s="47"/>
      <c r="F293" s="48">
        <f t="shared" si="9"/>
        <v>300.05</v>
      </c>
      <c r="G293" s="47"/>
      <c r="H293" s="28" t="s">
        <v>35</v>
      </c>
    </row>
    <row r="294" ht="15.75" spans="1:8">
      <c r="A294" s="58">
        <v>44841</v>
      </c>
      <c r="B294" s="49">
        <v>0.28</v>
      </c>
      <c r="C294" s="47"/>
      <c r="D294" s="47"/>
      <c r="E294" s="47"/>
      <c r="F294" s="48">
        <f t="shared" si="9"/>
        <v>300.33</v>
      </c>
      <c r="G294" s="47"/>
      <c r="H294" s="28" t="s">
        <v>35</v>
      </c>
    </row>
    <row r="295" ht="15.75" spans="1:8">
      <c r="A295" s="58">
        <v>44842</v>
      </c>
      <c r="B295" s="49">
        <v>0.27</v>
      </c>
      <c r="C295" s="47"/>
      <c r="D295" s="47"/>
      <c r="E295" s="47"/>
      <c r="F295" s="48">
        <f t="shared" si="9"/>
        <v>300.6</v>
      </c>
      <c r="G295" s="47"/>
      <c r="H295" s="28" t="s">
        <v>35</v>
      </c>
    </row>
    <row r="296" ht="15.75" spans="1:8">
      <c r="A296" s="58">
        <v>44843</v>
      </c>
      <c r="B296" s="49">
        <v>0.27</v>
      </c>
      <c r="C296" s="47"/>
      <c r="D296" s="47"/>
      <c r="E296" s="47"/>
      <c r="F296" s="48">
        <f t="shared" si="9"/>
        <v>300.87</v>
      </c>
      <c r="G296" s="47"/>
      <c r="H296" s="28" t="s">
        <v>35</v>
      </c>
    </row>
    <row r="297" ht="15.75" spans="1:8">
      <c r="A297" s="58">
        <v>44844</v>
      </c>
      <c r="B297" s="49">
        <v>0.29</v>
      </c>
      <c r="C297" s="47"/>
      <c r="D297" s="47"/>
      <c r="E297" s="47"/>
      <c r="F297" s="48">
        <f t="shared" si="9"/>
        <v>301.16</v>
      </c>
      <c r="G297" s="47"/>
      <c r="H297" s="28" t="s">
        <v>35</v>
      </c>
    </row>
    <row r="298" ht="15.75" spans="1:8">
      <c r="A298" s="58">
        <v>44845</v>
      </c>
      <c r="B298" s="49">
        <v>0.27</v>
      </c>
      <c r="C298" s="47"/>
      <c r="D298" s="47"/>
      <c r="E298" s="47"/>
      <c r="F298" s="48">
        <f t="shared" si="9"/>
        <v>301.43</v>
      </c>
      <c r="G298" s="47"/>
      <c r="H298" s="28" t="s">
        <v>35</v>
      </c>
    </row>
    <row r="299" ht="15.75" spans="1:8">
      <c r="A299" s="58">
        <v>44846</v>
      </c>
      <c r="B299" s="50">
        <v>0.28</v>
      </c>
      <c r="C299" s="47"/>
      <c r="D299" s="47"/>
      <c r="E299" s="47"/>
      <c r="F299" s="48">
        <f t="shared" si="9"/>
        <v>301.71</v>
      </c>
      <c r="G299" s="47"/>
      <c r="H299" s="28" t="s">
        <v>35</v>
      </c>
    </row>
    <row r="300" ht="15.75" spans="1:8">
      <c r="A300" s="58">
        <v>44847</v>
      </c>
      <c r="B300" s="49">
        <f>1.88+1.25</f>
        <v>3.13</v>
      </c>
      <c r="C300" s="47"/>
      <c r="D300" s="47"/>
      <c r="E300" s="47"/>
      <c r="F300" s="48">
        <f t="shared" si="9"/>
        <v>304.84</v>
      </c>
      <c r="G300" s="47"/>
      <c r="H300" s="28" t="s">
        <v>35</v>
      </c>
    </row>
    <row r="301" ht="15.75" spans="1:8">
      <c r="A301" s="58">
        <v>44848</v>
      </c>
      <c r="B301" s="49">
        <v>0.27</v>
      </c>
      <c r="C301" s="47"/>
      <c r="D301" s="47"/>
      <c r="E301" s="47"/>
      <c r="F301" s="48">
        <f t="shared" si="9"/>
        <v>305.11</v>
      </c>
      <c r="G301" s="47"/>
      <c r="H301" s="28" t="s">
        <v>35</v>
      </c>
    </row>
    <row r="302" ht="15.75" spans="1:8">
      <c r="A302" s="58">
        <v>44849</v>
      </c>
      <c r="B302" s="44">
        <v>0.3</v>
      </c>
      <c r="C302" s="47"/>
      <c r="D302" s="47"/>
      <c r="E302" s="47"/>
      <c r="F302" s="48">
        <f t="shared" si="9"/>
        <v>305.41</v>
      </c>
      <c r="G302" s="47" t="s">
        <v>14</v>
      </c>
      <c r="H302" s="28" t="s">
        <v>35</v>
      </c>
    </row>
    <row r="303" ht="15.75" spans="1:8">
      <c r="A303" s="58">
        <v>44850</v>
      </c>
      <c r="B303" s="44">
        <v>0.27</v>
      </c>
      <c r="C303" s="47"/>
      <c r="D303" s="47"/>
      <c r="E303" s="47"/>
      <c r="F303" s="48">
        <f t="shared" si="9"/>
        <v>305.68</v>
      </c>
      <c r="G303" s="47"/>
      <c r="H303" s="28" t="s">
        <v>35</v>
      </c>
    </row>
    <row r="304" ht="15.75" spans="1:8">
      <c r="A304" s="58">
        <v>44851</v>
      </c>
      <c r="B304" s="49">
        <v>0.28</v>
      </c>
      <c r="C304" s="47"/>
      <c r="D304" s="47"/>
      <c r="E304" s="47"/>
      <c r="F304" s="48">
        <f t="shared" si="9"/>
        <v>305.96</v>
      </c>
      <c r="G304" s="47"/>
      <c r="H304" s="28" t="s">
        <v>35</v>
      </c>
    </row>
    <row r="305" ht="15.75" spans="1:8">
      <c r="A305" s="58">
        <v>44852</v>
      </c>
      <c r="B305" s="49">
        <v>0.27</v>
      </c>
      <c r="C305" s="47"/>
      <c r="D305" s="47"/>
      <c r="E305" s="47"/>
      <c r="F305" s="48">
        <f t="shared" si="9"/>
        <v>306.23</v>
      </c>
      <c r="G305" s="47"/>
      <c r="H305" s="28" t="s">
        <v>35</v>
      </c>
    </row>
    <row r="306" ht="14.25" spans="1:8">
      <c r="A306" s="58">
        <v>44853</v>
      </c>
      <c r="B306" s="49">
        <v>0.28</v>
      </c>
      <c r="C306" s="51"/>
      <c r="D306" s="51"/>
      <c r="E306" s="51"/>
      <c r="F306" s="48">
        <f t="shared" si="9"/>
        <v>306.51</v>
      </c>
      <c r="G306" s="51"/>
      <c r="H306" s="28" t="s">
        <v>35</v>
      </c>
    </row>
    <row r="307" ht="14.25" spans="1:8">
      <c r="A307" s="58">
        <v>44854</v>
      </c>
      <c r="B307" s="49">
        <f>0.28+1.25</f>
        <v>1.53</v>
      </c>
      <c r="C307" s="51"/>
      <c r="D307" s="51"/>
      <c r="E307" s="51"/>
      <c r="F307" s="48">
        <f t="shared" si="9"/>
        <v>308.04</v>
      </c>
      <c r="G307" s="51"/>
      <c r="H307" s="28" t="s">
        <v>35</v>
      </c>
    </row>
    <row r="308" ht="14.25" spans="1:8">
      <c r="A308" s="58">
        <v>44855</v>
      </c>
      <c r="B308" s="49">
        <v>0.27</v>
      </c>
      <c r="C308" s="51"/>
      <c r="D308" s="51"/>
      <c r="E308" s="51"/>
      <c r="F308" s="48">
        <f t="shared" si="9"/>
        <v>308.31</v>
      </c>
      <c r="G308" s="51"/>
      <c r="H308" s="28" t="s">
        <v>35</v>
      </c>
    </row>
    <row r="309" ht="14.25" spans="1:8">
      <c r="A309" s="58">
        <v>44856</v>
      </c>
      <c r="B309" s="49">
        <v>0.28</v>
      </c>
      <c r="C309" s="51"/>
      <c r="D309" s="51"/>
      <c r="E309" s="51"/>
      <c r="F309" s="48">
        <f t="shared" si="9"/>
        <v>308.59</v>
      </c>
      <c r="G309" s="51"/>
      <c r="H309" s="28" t="s">
        <v>35</v>
      </c>
    </row>
    <row r="310" ht="14.25" spans="1:8">
      <c r="A310" s="58">
        <v>44857</v>
      </c>
      <c r="B310" s="49">
        <v>0.27</v>
      </c>
      <c r="C310" s="51"/>
      <c r="D310" s="51"/>
      <c r="E310" s="51"/>
      <c r="F310" s="48">
        <f t="shared" si="9"/>
        <v>308.86</v>
      </c>
      <c r="G310" s="51"/>
      <c r="H310" s="28" t="s">
        <v>35</v>
      </c>
    </row>
    <row r="311" ht="14.25" spans="1:8">
      <c r="A311" s="58">
        <v>44858</v>
      </c>
      <c r="B311" s="49">
        <v>0.28</v>
      </c>
      <c r="C311" s="51"/>
      <c r="D311" s="51"/>
      <c r="E311" s="51"/>
      <c r="F311" s="48">
        <f t="shared" si="9"/>
        <v>309.14</v>
      </c>
      <c r="G311" s="51"/>
      <c r="H311" s="28" t="s">
        <v>35</v>
      </c>
    </row>
    <row r="312" ht="14.25" spans="1:8">
      <c r="A312" s="58">
        <v>44859</v>
      </c>
      <c r="B312" s="49">
        <v>0.27</v>
      </c>
      <c r="C312" s="51"/>
      <c r="D312" s="51"/>
      <c r="E312" s="51"/>
      <c r="F312" s="48">
        <f t="shared" si="9"/>
        <v>309.41</v>
      </c>
      <c r="G312" s="51"/>
      <c r="H312" s="28" t="s">
        <v>35</v>
      </c>
    </row>
    <row r="313" ht="14.25" spans="1:8">
      <c r="A313" s="58">
        <v>44860</v>
      </c>
      <c r="B313" s="49">
        <v>0.28</v>
      </c>
      <c r="C313" s="51"/>
      <c r="D313" s="51"/>
      <c r="E313" s="51"/>
      <c r="F313" s="48">
        <f t="shared" si="9"/>
        <v>309.69</v>
      </c>
      <c r="G313" s="51"/>
      <c r="H313" s="28" t="s">
        <v>35</v>
      </c>
    </row>
    <row r="314" ht="14.25" spans="1:8">
      <c r="A314" s="58">
        <v>44861</v>
      </c>
      <c r="B314" s="53">
        <v>0.28</v>
      </c>
      <c r="C314" s="51"/>
      <c r="D314" s="51"/>
      <c r="E314" s="51"/>
      <c r="F314" s="48">
        <f t="shared" si="9"/>
        <v>309.97</v>
      </c>
      <c r="G314" s="51"/>
      <c r="H314" s="28" t="s">
        <v>35</v>
      </c>
    </row>
    <row r="315" ht="14.25" spans="1:8">
      <c r="A315" s="58">
        <v>44862</v>
      </c>
      <c r="B315" s="49">
        <v>0.27</v>
      </c>
      <c r="C315" s="51"/>
      <c r="D315" s="51"/>
      <c r="E315" s="51"/>
      <c r="F315" s="48">
        <f t="shared" si="9"/>
        <v>310.239999999999</v>
      </c>
      <c r="G315" s="51"/>
      <c r="H315" s="28" t="s">
        <v>35</v>
      </c>
    </row>
    <row r="316" ht="14.25" spans="1:8">
      <c r="A316" s="58">
        <v>44863</v>
      </c>
      <c r="B316" s="54">
        <v>0.29</v>
      </c>
      <c r="C316" s="51"/>
      <c r="D316" s="51"/>
      <c r="E316" s="51"/>
      <c r="F316" s="48">
        <f t="shared" si="9"/>
        <v>310.53</v>
      </c>
      <c r="G316" s="51"/>
      <c r="H316" s="28" t="s">
        <v>35</v>
      </c>
    </row>
    <row r="317" ht="14.25" spans="1:8">
      <c r="A317" s="58">
        <v>44864</v>
      </c>
      <c r="B317" s="54">
        <v>0.27</v>
      </c>
      <c r="C317" s="51"/>
      <c r="D317" s="51"/>
      <c r="E317" s="51"/>
      <c r="F317" s="48">
        <f t="shared" si="9"/>
        <v>310.799999999999</v>
      </c>
      <c r="G317" s="51"/>
      <c r="H317" s="28" t="s">
        <v>35</v>
      </c>
    </row>
    <row r="318" ht="14.25" spans="1:8">
      <c r="A318" s="58">
        <v>44865</v>
      </c>
      <c r="B318" s="49">
        <v>0.27</v>
      </c>
      <c r="C318" s="51"/>
      <c r="D318" s="51"/>
      <c r="E318" s="51"/>
      <c r="F318" s="48">
        <f t="shared" si="9"/>
        <v>311.069999999999</v>
      </c>
      <c r="G318" s="51"/>
      <c r="H318" s="28" t="s">
        <v>35</v>
      </c>
    </row>
    <row r="319" ht="15.75" spans="1:8">
      <c r="A319" s="55" t="s">
        <v>12</v>
      </c>
      <c r="B319" s="56">
        <f>SUM(B288:B318)</f>
        <v>14.18</v>
      </c>
      <c r="C319" s="51"/>
      <c r="D319" s="51"/>
      <c r="E319" s="51"/>
      <c r="F319" s="60">
        <f>F318</f>
        <v>311.069999999999</v>
      </c>
      <c r="G319" s="47"/>
      <c r="H319" s="63"/>
    </row>
    <row r="320" ht="15.75" spans="1:8">
      <c r="A320" s="58">
        <v>44866</v>
      </c>
      <c r="B320" s="49">
        <v>0.28</v>
      </c>
      <c r="C320" s="47"/>
      <c r="D320" s="47"/>
      <c r="E320" s="47"/>
      <c r="F320" s="48">
        <f t="shared" ref="F320:F350" si="10">B320+F319</f>
        <v>311.349999999999</v>
      </c>
      <c r="G320" s="47"/>
      <c r="H320" s="28" t="s">
        <v>35</v>
      </c>
    </row>
    <row r="321" ht="15.75" spans="1:8">
      <c r="A321" s="58">
        <v>44867</v>
      </c>
      <c r="B321" s="49">
        <v>0.28</v>
      </c>
      <c r="C321" s="47"/>
      <c r="D321" s="47"/>
      <c r="E321" s="47"/>
      <c r="F321" s="48">
        <f t="shared" si="10"/>
        <v>311.629999999999</v>
      </c>
      <c r="G321" s="47"/>
      <c r="H321" s="28" t="s">
        <v>35</v>
      </c>
    </row>
    <row r="322" ht="15.75" spans="1:8">
      <c r="A322" s="58">
        <v>44868</v>
      </c>
      <c r="B322" s="49">
        <v>0.28</v>
      </c>
      <c r="C322" s="47"/>
      <c r="D322" s="47"/>
      <c r="E322" s="47"/>
      <c r="F322" s="48">
        <f t="shared" si="10"/>
        <v>311.909999999999</v>
      </c>
      <c r="G322" s="47"/>
      <c r="H322" s="28" t="s">
        <v>35</v>
      </c>
    </row>
    <row r="323" ht="15.75" spans="1:8">
      <c r="A323" s="58">
        <v>44869</v>
      </c>
      <c r="B323" s="49">
        <f>0.27+0.9</f>
        <v>1.17</v>
      </c>
      <c r="C323" s="47"/>
      <c r="D323" s="47"/>
      <c r="E323" s="47"/>
      <c r="F323" s="48">
        <f t="shared" si="10"/>
        <v>313.079999999999</v>
      </c>
      <c r="G323" s="47"/>
      <c r="H323" s="28" t="s">
        <v>35</v>
      </c>
    </row>
    <row r="324" ht="15.75" spans="1:8">
      <c r="A324" s="58">
        <v>44870</v>
      </c>
      <c r="B324" s="49">
        <v>0.27</v>
      </c>
      <c r="C324" s="47"/>
      <c r="D324" s="47"/>
      <c r="E324" s="47"/>
      <c r="F324" s="48">
        <f t="shared" si="10"/>
        <v>313.349999999999</v>
      </c>
      <c r="G324" s="47"/>
      <c r="H324" s="28" t="s">
        <v>35</v>
      </c>
    </row>
    <row r="325" ht="15.75" spans="1:8">
      <c r="A325" s="58">
        <v>44871</v>
      </c>
      <c r="B325" s="49">
        <v>0.27</v>
      </c>
      <c r="C325" s="47"/>
      <c r="D325" s="47"/>
      <c r="E325" s="47"/>
      <c r="F325" s="48">
        <f t="shared" si="10"/>
        <v>313.619999999999</v>
      </c>
      <c r="G325" s="47"/>
      <c r="H325" s="28" t="s">
        <v>35</v>
      </c>
    </row>
    <row r="326" ht="15.75" spans="1:8">
      <c r="A326" s="58">
        <v>44872</v>
      </c>
      <c r="B326" s="49">
        <v>0.28</v>
      </c>
      <c r="C326" s="47"/>
      <c r="D326" s="47"/>
      <c r="E326" s="47"/>
      <c r="F326" s="48">
        <f t="shared" si="10"/>
        <v>313.899999999999</v>
      </c>
      <c r="G326" s="47"/>
      <c r="H326" s="28" t="s">
        <v>35</v>
      </c>
    </row>
    <row r="327" ht="15.75" spans="1:8">
      <c r="A327" s="58">
        <v>44873</v>
      </c>
      <c r="B327" s="49">
        <v>0.28</v>
      </c>
      <c r="C327" s="47"/>
      <c r="D327" s="47"/>
      <c r="E327" s="47"/>
      <c r="F327" s="48">
        <f t="shared" si="10"/>
        <v>314.179999999999</v>
      </c>
      <c r="G327" s="47"/>
      <c r="H327" s="28" t="s">
        <v>35</v>
      </c>
    </row>
    <row r="328" ht="15.75" spans="1:8">
      <c r="A328" s="58">
        <v>44874</v>
      </c>
      <c r="B328" s="49">
        <v>0.27</v>
      </c>
      <c r="C328" s="47"/>
      <c r="D328" s="47"/>
      <c r="E328" s="47"/>
      <c r="F328" s="48">
        <f t="shared" si="10"/>
        <v>314.449999999999</v>
      </c>
      <c r="G328" s="47"/>
      <c r="H328" s="28" t="s">
        <v>35</v>
      </c>
    </row>
    <row r="329" ht="15.75" spans="1:8">
      <c r="A329" s="58">
        <v>44875</v>
      </c>
      <c r="B329" s="49">
        <v>1.53</v>
      </c>
      <c r="C329" s="47"/>
      <c r="D329" s="47"/>
      <c r="E329" s="47"/>
      <c r="F329" s="48">
        <f t="shared" si="10"/>
        <v>315.979999999999</v>
      </c>
      <c r="G329" s="47"/>
      <c r="H329" s="28" t="s">
        <v>35</v>
      </c>
    </row>
    <row r="330" ht="15.75" spans="1:8">
      <c r="A330" s="58">
        <v>44876</v>
      </c>
      <c r="B330" s="49">
        <f>0.27+0.85</f>
        <v>1.12</v>
      </c>
      <c r="C330" s="47"/>
      <c r="D330" s="47"/>
      <c r="E330" s="47"/>
      <c r="F330" s="48">
        <f t="shared" si="10"/>
        <v>317.099999999999</v>
      </c>
      <c r="G330" s="47"/>
      <c r="H330" s="28" t="s">
        <v>35</v>
      </c>
    </row>
    <row r="331" ht="15.75" spans="1:8">
      <c r="A331" s="58">
        <v>44877</v>
      </c>
      <c r="B331" s="50">
        <v>0.29</v>
      </c>
      <c r="C331" s="47"/>
      <c r="D331" s="47"/>
      <c r="E331" s="47"/>
      <c r="F331" s="48">
        <f t="shared" si="10"/>
        <v>317.389999999999</v>
      </c>
      <c r="G331" s="47"/>
      <c r="H331" s="28" t="s">
        <v>35</v>
      </c>
    </row>
    <row r="332" ht="15.75" spans="1:8">
      <c r="A332" s="58">
        <v>44878</v>
      </c>
      <c r="B332" s="49">
        <v>0.27</v>
      </c>
      <c r="C332" s="47"/>
      <c r="D332" s="47"/>
      <c r="E332" s="47"/>
      <c r="F332" s="48">
        <f t="shared" si="10"/>
        <v>317.659999999999</v>
      </c>
      <c r="G332" s="47"/>
      <c r="H332" s="28" t="s">
        <v>35</v>
      </c>
    </row>
    <row r="333" ht="15.75" spans="1:8">
      <c r="A333" s="58">
        <v>44879</v>
      </c>
      <c r="B333" s="49">
        <v>0.28</v>
      </c>
      <c r="C333" s="47"/>
      <c r="D333" s="47"/>
      <c r="E333" s="47"/>
      <c r="F333" s="48">
        <f t="shared" si="10"/>
        <v>317.939999999999</v>
      </c>
      <c r="G333" s="47"/>
      <c r="H333" s="28" t="s">
        <v>35</v>
      </c>
    </row>
    <row r="334" ht="15.75" spans="1:8">
      <c r="A334" s="58">
        <v>44880</v>
      </c>
      <c r="B334" s="49">
        <v>0.27</v>
      </c>
      <c r="C334" s="47"/>
      <c r="D334" s="47"/>
      <c r="E334" s="47"/>
      <c r="F334" s="48">
        <f t="shared" si="10"/>
        <v>318.209999999999</v>
      </c>
      <c r="G334" s="47" t="s">
        <v>14</v>
      </c>
      <c r="H334" s="28" t="s">
        <v>35</v>
      </c>
    </row>
    <row r="335" ht="15.75" spans="1:8">
      <c r="A335" s="58">
        <v>44881</v>
      </c>
      <c r="B335" s="49">
        <v>0.28</v>
      </c>
      <c r="C335" s="47"/>
      <c r="D335" s="47"/>
      <c r="E335" s="47"/>
      <c r="F335" s="48">
        <f t="shared" si="10"/>
        <v>318.489999999999</v>
      </c>
      <c r="G335" s="47"/>
      <c r="H335" s="28" t="s">
        <v>35</v>
      </c>
    </row>
    <row r="336" ht="15.75" spans="1:8">
      <c r="A336" s="58">
        <v>44882</v>
      </c>
      <c r="B336" s="49">
        <v>0.28</v>
      </c>
      <c r="C336" s="47"/>
      <c r="D336" s="47"/>
      <c r="E336" s="47"/>
      <c r="F336" s="48">
        <f t="shared" si="10"/>
        <v>318.769999999999</v>
      </c>
      <c r="G336" s="47"/>
      <c r="H336" s="28" t="s">
        <v>35</v>
      </c>
    </row>
    <row r="337" ht="15.75" spans="1:8">
      <c r="A337" s="58">
        <v>44883</v>
      </c>
      <c r="B337" s="49">
        <v>0.27</v>
      </c>
      <c r="C337" s="47"/>
      <c r="D337" s="47"/>
      <c r="E337" s="47"/>
      <c r="F337" s="48">
        <f t="shared" si="10"/>
        <v>319.039999999999</v>
      </c>
      <c r="G337" s="47"/>
      <c r="H337" s="28" t="s">
        <v>35</v>
      </c>
    </row>
    <row r="338" ht="14.25" spans="1:8">
      <c r="A338" s="58">
        <v>44884</v>
      </c>
      <c r="B338" s="49">
        <v>0.27</v>
      </c>
      <c r="C338" s="51"/>
      <c r="D338" s="51"/>
      <c r="E338" s="51"/>
      <c r="F338" s="48">
        <f t="shared" si="10"/>
        <v>319.309999999999</v>
      </c>
      <c r="G338" s="51"/>
      <c r="H338" s="28" t="s">
        <v>35</v>
      </c>
    </row>
    <row r="339" ht="14.25" spans="1:8">
      <c r="A339" s="58">
        <v>44885</v>
      </c>
      <c r="B339" s="49">
        <v>0.27</v>
      </c>
      <c r="C339" s="51"/>
      <c r="D339" s="51"/>
      <c r="E339" s="51"/>
      <c r="F339" s="48">
        <f t="shared" si="10"/>
        <v>319.579999999999</v>
      </c>
      <c r="G339" s="51"/>
      <c r="H339" s="28" t="s">
        <v>35</v>
      </c>
    </row>
    <row r="340" ht="14.25" spans="1:8">
      <c r="A340" s="58">
        <v>44886</v>
      </c>
      <c r="B340" s="49">
        <v>0.28</v>
      </c>
      <c r="C340" s="51"/>
      <c r="D340" s="51"/>
      <c r="E340" s="51"/>
      <c r="F340" s="48">
        <f t="shared" si="10"/>
        <v>319.859999999999</v>
      </c>
      <c r="G340" s="51"/>
      <c r="H340" s="28" t="s">
        <v>35</v>
      </c>
    </row>
    <row r="341" ht="14.25" spans="1:8">
      <c r="A341" s="58">
        <v>44887</v>
      </c>
      <c r="B341" s="49">
        <v>0.27</v>
      </c>
      <c r="C341" s="51"/>
      <c r="D341" s="51"/>
      <c r="E341" s="51"/>
      <c r="F341" s="48">
        <f t="shared" si="10"/>
        <v>320.129999999999</v>
      </c>
      <c r="G341" s="51"/>
      <c r="H341" s="28" t="s">
        <v>35</v>
      </c>
    </row>
    <row r="342" ht="14.25" spans="1:8">
      <c r="A342" s="58">
        <v>44888</v>
      </c>
      <c r="B342" s="49">
        <v>0.28</v>
      </c>
      <c r="C342" s="51"/>
      <c r="D342" s="51"/>
      <c r="E342" s="51"/>
      <c r="F342" s="48">
        <f t="shared" si="10"/>
        <v>320.409999999999</v>
      </c>
      <c r="G342" s="51"/>
      <c r="H342" s="28" t="s">
        <v>35</v>
      </c>
    </row>
    <row r="343" ht="14.25" spans="1:8">
      <c r="A343" s="58">
        <v>44889</v>
      </c>
      <c r="B343" s="49">
        <v>0.28</v>
      </c>
      <c r="C343" s="51"/>
      <c r="D343" s="51"/>
      <c r="E343" s="51"/>
      <c r="F343" s="48">
        <f t="shared" si="10"/>
        <v>320.689999999999</v>
      </c>
      <c r="G343" s="51"/>
      <c r="H343" s="28" t="s">
        <v>35</v>
      </c>
    </row>
    <row r="344" ht="14.25" spans="1:8">
      <c r="A344" s="58">
        <v>44890</v>
      </c>
      <c r="B344" s="49">
        <v>0.27</v>
      </c>
      <c r="C344" s="51"/>
      <c r="D344" s="51"/>
      <c r="E344" s="51"/>
      <c r="F344" s="48">
        <f t="shared" si="10"/>
        <v>320.959999999999</v>
      </c>
      <c r="G344" s="51"/>
      <c r="H344" s="28" t="s">
        <v>35</v>
      </c>
    </row>
    <row r="345" ht="14.25" spans="1:8">
      <c r="A345" s="58">
        <v>44891</v>
      </c>
      <c r="B345" s="49">
        <v>0.27</v>
      </c>
      <c r="C345" s="51"/>
      <c r="D345" s="51"/>
      <c r="E345" s="51"/>
      <c r="F345" s="48">
        <f t="shared" si="10"/>
        <v>321.229999999999</v>
      </c>
      <c r="G345" s="51"/>
      <c r="H345" s="28" t="s">
        <v>35</v>
      </c>
    </row>
    <row r="346" ht="14.25" spans="1:8">
      <c r="A346" s="58">
        <v>44892</v>
      </c>
      <c r="B346" s="53">
        <v>0.27</v>
      </c>
      <c r="C346" s="51"/>
      <c r="D346" s="51"/>
      <c r="E346" s="51"/>
      <c r="F346" s="48">
        <f t="shared" si="10"/>
        <v>321.499999999999</v>
      </c>
      <c r="G346" s="51"/>
      <c r="H346" s="28" t="s">
        <v>35</v>
      </c>
    </row>
    <row r="347" ht="14.25" spans="1:8">
      <c r="A347" s="58">
        <v>44893</v>
      </c>
      <c r="B347" s="49">
        <v>0.28</v>
      </c>
      <c r="C347" s="51"/>
      <c r="D347" s="51"/>
      <c r="E347" s="51"/>
      <c r="F347" s="48">
        <f t="shared" si="10"/>
        <v>321.779999999998</v>
      </c>
      <c r="G347" s="51"/>
      <c r="H347" s="28" t="s">
        <v>35</v>
      </c>
    </row>
    <row r="348" ht="14.25" spans="1:8">
      <c r="A348" s="58">
        <v>44894</v>
      </c>
      <c r="B348" s="54">
        <v>0.28</v>
      </c>
      <c r="C348" s="51"/>
      <c r="D348" s="51"/>
      <c r="E348" s="51"/>
      <c r="F348" s="48">
        <f t="shared" si="10"/>
        <v>322.059999999998</v>
      </c>
      <c r="G348" s="51"/>
      <c r="H348" s="28" t="s">
        <v>35</v>
      </c>
    </row>
    <row r="349" ht="14.25" spans="1:8">
      <c r="A349" s="58">
        <v>44895</v>
      </c>
      <c r="B349" s="54">
        <v>0.28</v>
      </c>
      <c r="C349" s="51"/>
      <c r="D349" s="51"/>
      <c r="E349" s="51"/>
      <c r="F349" s="48">
        <f t="shared" si="10"/>
        <v>322.339999999998</v>
      </c>
      <c r="G349" s="51"/>
      <c r="H349" s="28" t="s">
        <v>35</v>
      </c>
    </row>
    <row r="350" ht="14.25" hidden="1" spans="1:8">
      <c r="A350" s="58"/>
      <c r="B350" s="56"/>
      <c r="C350" s="51"/>
      <c r="D350" s="51"/>
      <c r="E350" s="51"/>
      <c r="F350" s="48">
        <f t="shared" si="10"/>
        <v>322.339999999998</v>
      </c>
      <c r="G350" s="51"/>
      <c r="H350" s="22"/>
    </row>
    <row r="351" ht="15.75" spans="1:8">
      <c r="A351" s="55" t="s">
        <v>12</v>
      </c>
      <c r="B351" s="56">
        <f>SUM(B320:B350)</f>
        <v>11.27</v>
      </c>
      <c r="C351" s="51"/>
      <c r="D351" s="51"/>
      <c r="E351" s="51"/>
      <c r="F351" s="60">
        <f>F350</f>
        <v>322.339999999998</v>
      </c>
      <c r="G351" s="47"/>
      <c r="H351" s="63"/>
    </row>
    <row r="352" ht="15.75" spans="1:8">
      <c r="A352" s="58">
        <v>44896</v>
      </c>
      <c r="B352" s="49">
        <v>0.27</v>
      </c>
      <c r="C352" s="47"/>
      <c r="D352" s="47"/>
      <c r="E352" s="47"/>
      <c r="F352" s="48">
        <f t="shared" ref="F352:F382" si="11">B352+F351</f>
        <v>322.609999999998</v>
      </c>
      <c r="G352" s="47"/>
      <c r="H352" s="28" t="s">
        <v>35</v>
      </c>
    </row>
    <row r="353" ht="15.75" spans="1:8">
      <c r="A353" s="58">
        <v>44897</v>
      </c>
      <c r="B353" s="49">
        <v>0.28</v>
      </c>
      <c r="C353" s="47"/>
      <c r="D353" s="47"/>
      <c r="E353" s="47"/>
      <c r="F353" s="48">
        <f t="shared" si="11"/>
        <v>322.889999999998</v>
      </c>
      <c r="G353" s="47"/>
      <c r="H353" s="28" t="s">
        <v>35</v>
      </c>
    </row>
    <row r="354" ht="15.75" spans="1:8">
      <c r="A354" s="58">
        <v>44898</v>
      </c>
      <c r="B354" s="49">
        <v>0.27</v>
      </c>
      <c r="C354" s="47"/>
      <c r="D354" s="47"/>
      <c r="E354" s="47"/>
      <c r="F354" s="48">
        <f t="shared" si="11"/>
        <v>323.159999999998</v>
      </c>
      <c r="G354" s="47"/>
      <c r="H354" s="28" t="s">
        <v>35</v>
      </c>
    </row>
    <row r="355" ht="15.75" spans="1:8">
      <c r="A355" s="58">
        <v>44899</v>
      </c>
      <c r="B355" s="49">
        <v>0.27</v>
      </c>
      <c r="C355" s="47"/>
      <c r="D355" s="47"/>
      <c r="E355" s="47"/>
      <c r="F355" s="48">
        <f t="shared" si="11"/>
        <v>323.429999999998</v>
      </c>
      <c r="G355" s="47"/>
      <c r="H355" s="28" t="s">
        <v>35</v>
      </c>
    </row>
    <row r="356" ht="15.75" spans="1:8">
      <c r="A356" s="58">
        <v>44900</v>
      </c>
      <c r="B356" s="49">
        <v>0.28</v>
      </c>
      <c r="C356" s="47"/>
      <c r="D356" s="47"/>
      <c r="E356" s="47"/>
      <c r="F356" s="48">
        <f t="shared" si="11"/>
        <v>323.709999999998</v>
      </c>
      <c r="G356" s="47"/>
      <c r="H356" s="28" t="s">
        <v>35</v>
      </c>
    </row>
    <row r="357" ht="15.75" spans="1:8">
      <c r="A357" s="58">
        <v>44901</v>
      </c>
      <c r="B357" s="49">
        <v>0.27</v>
      </c>
      <c r="C357" s="47"/>
      <c r="D357" s="47"/>
      <c r="E357" s="47"/>
      <c r="F357" s="48">
        <f t="shared" si="11"/>
        <v>323.979999999998</v>
      </c>
      <c r="G357" s="47"/>
      <c r="H357" s="28" t="s">
        <v>35</v>
      </c>
    </row>
    <row r="358" ht="15.75" spans="1:8">
      <c r="A358" s="58">
        <v>44902</v>
      </c>
      <c r="B358" s="49">
        <v>0.28</v>
      </c>
      <c r="C358" s="47"/>
      <c r="D358" s="47"/>
      <c r="E358" s="47"/>
      <c r="F358" s="48">
        <f t="shared" si="11"/>
        <v>324.259999999998</v>
      </c>
      <c r="G358" s="47"/>
      <c r="H358" s="28" t="s">
        <v>35</v>
      </c>
    </row>
    <row r="359" ht="15.75" spans="1:8">
      <c r="A359" s="58">
        <v>44903</v>
      </c>
      <c r="B359" s="44">
        <v>1.5</v>
      </c>
      <c r="C359" s="47"/>
      <c r="D359" s="47"/>
      <c r="E359" s="47"/>
      <c r="F359" s="48">
        <f t="shared" si="11"/>
        <v>325.759999999998</v>
      </c>
      <c r="G359" s="47"/>
      <c r="H359" s="28" t="s">
        <v>35</v>
      </c>
    </row>
    <row r="360" ht="15.75" spans="1:8">
      <c r="A360" s="58">
        <v>44904</v>
      </c>
      <c r="B360" s="44">
        <v>0.28</v>
      </c>
      <c r="C360" s="47"/>
      <c r="D360" s="47"/>
      <c r="E360" s="47"/>
      <c r="F360" s="48">
        <f t="shared" si="11"/>
        <v>326.039999999998</v>
      </c>
      <c r="G360" s="47"/>
      <c r="H360" s="28" t="s">
        <v>35</v>
      </c>
    </row>
    <row r="361" ht="15.75" spans="1:8">
      <c r="A361" s="58">
        <v>44905</v>
      </c>
      <c r="B361" s="44">
        <v>0.27</v>
      </c>
      <c r="C361" s="47"/>
      <c r="D361" s="47"/>
      <c r="E361" s="47"/>
      <c r="F361" s="48">
        <f t="shared" si="11"/>
        <v>326.309999999998</v>
      </c>
      <c r="G361" s="47"/>
      <c r="H361" s="28" t="s">
        <v>35</v>
      </c>
    </row>
    <row r="362" ht="15.75" spans="1:8">
      <c r="A362" s="58">
        <v>44906</v>
      </c>
      <c r="B362" s="44">
        <v>0.27</v>
      </c>
      <c r="C362" s="47"/>
      <c r="D362" s="47"/>
      <c r="E362" s="47"/>
      <c r="F362" s="48">
        <f t="shared" si="11"/>
        <v>326.579999999998</v>
      </c>
      <c r="G362" s="47"/>
      <c r="H362" s="28" t="s">
        <v>35</v>
      </c>
    </row>
    <row r="363" ht="15.75" spans="1:8">
      <c r="A363" s="58">
        <v>44907</v>
      </c>
      <c r="B363" s="70">
        <v>0.27</v>
      </c>
      <c r="C363" s="47"/>
      <c r="D363" s="47"/>
      <c r="E363" s="47"/>
      <c r="F363" s="48">
        <f t="shared" si="11"/>
        <v>326.849999999998</v>
      </c>
      <c r="G363" s="47"/>
      <c r="H363" s="28" t="s">
        <v>35</v>
      </c>
    </row>
    <row r="364" ht="15.75" spans="1:8">
      <c r="A364" s="58">
        <v>44908</v>
      </c>
      <c r="B364" s="44">
        <v>0.28</v>
      </c>
      <c r="C364" s="47"/>
      <c r="D364" s="47"/>
      <c r="E364" s="47"/>
      <c r="F364" s="48">
        <f t="shared" si="11"/>
        <v>327.129999999998</v>
      </c>
      <c r="G364" s="47"/>
      <c r="H364" s="28" t="s">
        <v>35</v>
      </c>
    </row>
    <row r="365" ht="15.75" spans="1:8">
      <c r="A365" s="58">
        <v>44909</v>
      </c>
      <c r="B365" s="49">
        <v>0.28</v>
      </c>
      <c r="C365" s="47"/>
      <c r="D365" s="47"/>
      <c r="E365" s="47"/>
      <c r="F365" s="48">
        <f t="shared" si="11"/>
        <v>327.409999999998</v>
      </c>
      <c r="G365" s="47"/>
      <c r="H365" s="28" t="s">
        <v>35</v>
      </c>
    </row>
    <row r="366" ht="15.75" spans="1:8">
      <c r="A366" s="58">
        <v>44910</v>
      </c>
      <c r="B366" s="49">
        <v>0.27</v>
      </c>
      <c r="C366" s="47"/>
      <c r="D366" s="47"/>
      <c r="E366" s="47"/>
      <c r="F366" s="48">
        <f t="shared" si="11"/>
        <v>327.679999999998</v>
      </c>
      <c r="G366" s="47" t="s">
        <v>14</v>
      </c>
      <c r="H366" s="28" t="s">
        <v>35</v>
      </c>
    </row>
    <row r="367" ht="15.75" spans="1:8">
      <c r="A367" s="58">
        <v>44911</v>
      </c>
      <c r="B367" s="49">
        <v>0.28</v>
      </c>
      <c r="C367" s="47"/>
      <c r="D367" s="47"/>
      <c r="E367" s="47"/>
      <c r="F367" s="48">
        <f t="shared" si="11"/>
        <v>327.959999999998</v>
      </c>
      <c r="G367" s="47"/>
      <c r="H367" s="28" t="s">
        <v>35</v>
      </c>
    </row>
    <row r="368" ht="15.75" spans="1:8">
      <c r="A368" s="58">
        <v>44912</v>
      </c>
      <c r="B368" s="49">
        <v>0.27</v>
      </c>
      <c r="C368" s="47"/>
      <c r="D368" s="47"/>
      <c r="E368" s="47"/>
      <c r="F368" s="48">
        <f t="shared" si="11"/>
        <v>328.229999999998</v>
      </c>
      <c r="G368" s="47"/>
      <c r="H368" s="28" t="s">
        <v>35</v>
      </c>
    </row>
    <row r="369" ht="15.75" spans="1:8">
      <c r="A369" s="58">
        <v>44913</v>
      </c>
      <c r="B369" s="49">
        <f>0.27+11.5</f>
        <v>11.77</v>
      </c>
      <c r="C369" s="47"/>
      <c r="D369" s="47"/>
      <c r="E369" s="47"/>
      <c r="F369" s="48">
        <f t="shared" si="11"/>
        <v>339.999999999998</v>
      </c>
      <c r="G369" s="47"/>
      <c r="H369" s="28" t="s">
        <v>35</v>
      </c>
    </row>
    <row r="370" ht="14.25" spans="1:8">
      <c r="A370" s="58">
        <v>44914</v>
      </c>
      <c r="B370" s="49"/>
      <c r="C370" s="51"/>
      <c r="D370" s="51"/>
      <c r="E370" s="57">
        <v>340</v>
      </c>
      <c r="F370" s="48"/>
      <c r="G370" s="51" t="s">
        <v>36</v>
      </c>
      <c r="H370" s="28" t="s">
        <v>43</v>
      </c>
    </row>
    <row r="371" ht="14.25" spans="1:8">
      <c r="A371" s="58">
        <v>44915</v>
      </c>
      <c r="B371" s="49"/>
      <c r="C371" s="51"/>
      <c r="D371" s="51"/>
      <c r="E371" s="51"/>
      <c r="F371" s="48"/>
      <c r="G371" s="51"/>
      <c r="H371" s="28"/>
    </row>
    <row r="372" ht="14.25" spans="1:8">
      <c r="A372" s="58">
        <v>44916</v>
      </c>
      <c r="B372" s="49"/>
      <c r="C372" s="51"/>
      <c r="D372" s="51"/>
      <c r="E372" s="51"/>
      <c r="F372" s="48"/>
      <c r="G372" s="51"/>
      <c r="H372" s="28"/>
    </row>
    <row r="373" ht="14.25" spans="1:8">
      <c r="A373" s="58">
        <v>44917</v>
      </c>
      <c r="B373" s="49"/>
      <c r="C373" s="51"/>
      <c r="D373" s="51"/>
      <c r="E373" s="51"/>
      <c r="F373" s="48"/>
      <c r="G373" s="51"/>
      <c r="H373" s="28"/>
    </row>
    <row r="374" ht="14.25" spans="1:8">
      <c r="A374" s="58">
        <v>44918</v>
      </c>
      <c r="B374" s="49"/>
      <c r="C374" s="51"/>
      <c r="D374" s="51"/>
      <c r="E374" s="51"/>
      <c r="F374" s="48"/>
      <c r="G374" s="51"/>
      <c r="H374" s="28"/>
    </row>
    <row r="375" ht="14.25" spans="1:8">
      <c r="A375" s="58">
        <v>44919</v>
      </c>
      <c r="B375" s="49"/>
      <c r="C375" s="51"/>
      <c r="D375" s="51"/>
      <c r="E375" s="51"/>
      <c r="F375" s="48"/>
      <c r="G375" s="51"/>
      <c r="H375" s="28"/>
    </row>
    <row r="376" ht="14.25" spans="1:8">
      <c r="A376" s="58">
        <v>44920</v>
      </c>
      <c r="B376" s="49"/>
      <c r="C376" s="51"/>
      <c r="D376" s="51"/>
      <c r="E376" s="51"/>
      <c r="F376" s="48"/>
      <c r="G376" s="51"/>
      <c r="H376" s="28"/>
    </row>
    <row r="377" ht="14.25" spans="1:8">
      <c r="A377" s="58">
        <v>44921</v>
      </c>
      <c r="B377" s="49"/>
      <c r="C377" s="51"/>
      <c r="D377" s="51"/>
      <c r="E377" s="51"/>
      <c r="F377" s="48"/>
      <c r="G377" s="51"/>
      <c r="H377" s="28"/>
    </row>
    <row r="378" ht="14.25" spans="1:8">
      <c r="A378" s="58">
        <v>44922</v>
      </c>
      <c r="B378" s="53"/>
      <c r="C378" s="51"/>
      <c r="D378" s="51"/>
      <c r="E378" s="51"/>
      <c r="F378" s="48"/>
      <c r="G378" s="51"/>
      <c r="H378" s="28"/>
    </row>
    <row r="379" ht="14.25" spans="1:8">
      <c r="A379" s="58">
        <v>44923</v>
      </c>
      <c r="B379" s="49"/>
      <c r="C379" s="51"/>
      <c r="D379" s="51"/>
      <c r="E379" s="51"/>
      <c r="F379" s="48"/>
      <c r="G379" s="51"/>
      <c r="H379" s="28"/>
    </row>
    <row r="380" ht="14.25" spans="1:9">
      <c r="A380" s="58">
        <v>44924</v>
      </c>
      <c r="B380" s="54"/>
      <c r="C380" s="51"/>
      <c r="D380" s="51"/>
      <c r="E380" s="51"/>
      <c r="F380" s="48"/>
      <c r="G380" s="51"/>
      <c r="H380" s="28"/>
      <c r="I380" s="34"/>
    </row>
    <row r="381" ht="14.25" spans="1:9">
      <c r="A381" s="58">
        <v>44925</v>
      </c>
      <c r="B381" s="54"/>
      <c r="C381" s="51"/>
      <c r="D381" s="51"/>
      <c r="E381" s="51"/>
      <c r="F381" s="48"/>
      <c r="G381" s="51"/>
      <c r="H381" s="28"/>
      <c r="I381" s="34"/>
    </row>
    <row r="382" ht="14.25" spans="1:8">
      <c r="A382" s="58">
        <v>44926</v>
      </c>
      <c r="B382" s="49"/>
      <c r="C382" s="51"/>
      <c r="D382" s="51"/>
      <c r="E382" s="51"/>
      <c r="F382" s="48"/>
      <c r="G382" s="51" t="s">
        <v>13</v>
      </c>
      <c r="H382" s="28"/>
    </row>
    <row r="383" ht="15.75" spans="1:8">
      <c r="A383" s="55" t="s">
        <v>12</v>
      </c>
      <c r="B383" s="56">
        <f>SUM(B352:B382)</f>
        <v>17.66</v>
      </c>
      <c r="C383" s="51"/>
      <c r="D383" s="51"/>
      <c r="E383" s="51">
        <f>E370</f>
        <v>340</v>
      </c>
      <c r="F383" s="60">
        <f>F382</f>
        <v>0</v>
      </c>
      <c r="G383" s="47"/>
      <c r="H383" s="63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2018废液</vt:lpstr>
      <vt:lpstr>2018月度统计</vt:lpstr>
      <vt:lpstr>2019废液 </vt:lpstr>
      <vt:lpstr>2019月度统计 </vt:lpstr>
      <vt:lpstr>2020废液  </vt:lpstr>
      <vt:lpstr>2020月度统计 </vt:lpstr>
      <vt:lpstr>2021废液  </vt:lpstr>
      <vt:lpstr>2021月度统计  </vt:lpstr>
      <vt:lpstr>2022废液   </vt:lpstr>
      <vt:lpstr>2022月度统计  </vt:lpstr>
      <vt:lpstr>2023废液   </vt:lpstr>
      <vt:lpstr>2023月度统计  </vt:lpstr>
      <vt:lpstr>空白表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2021-08-21T06:56:00Z</cp:lastPrinted>
  <dcterms:modified xsi:type="dcterms:W3CDTF">2023-07-20T01:20:21Z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C86776736B7441A285CEB4362B1C40A5</vt:lpwstr>
  </property>
</Properties>
</file>